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2d0b90da2c8d049/デスクトップ/"/>
    </mc:Choice>
  </mc:AlternateContent>
  <xr:revisionPtr revIDLastSave="43" documentId="13_ncr:1_{2F26DB56-B583-4E8F-B82A-109B40178070}" xr6:coauthVersionLast="47" xr6:coauthVersionMax="47" xr10:uidLastSave="{BCB62DE6-8FA1-4C40-B183-7A3502E591E7}"/>
  <bookViews>
    <workbookView xWindow="-28920" yWindow="-120" windowWidth="29040" windowHeight="15840" xr2:uid="{59A69539-CC30-40CD-8CA4-62F41F127B5F}"/>
  </bookViews>
  <sheets>
    <sheet name="入力" sheetId="2" r:id="rId1"/>
    <sheet name="出力" sheetId="1" r:id="rId2"/>
    <sheet name="ワークシート" sheetId="3" state="hidden" r:id="rId3"/>
  </sheets>
  <definedNames>
    <definedName name="上限金額表">ワークシート!$B$13:$E$13</definedName>
    <definedName name="申請者種別">ワークシート!$A$2:$A$3</definedName>
    <definedName name="申請者種別表">ワークシート!$A$2:$B$3</definedName>
    <definedName name="年間売上高表">ワークシート!$A$6:$B$8</definedName>
    <definedName name="判定率表">ワークシート!$A$17:$C$19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" l="1"/>
  <c r="AB16" i="1"/>
  <c r="X20" i="1"/>
  <c r="X19" i="1"/>
  <c r="X18" i="1"/>
  <c r="X17" i="1"/>
  <c r="X16" i="1"/>
  <c r="L20" i="1"/>
  <c r="L19" i="1"/>
  <c r="L18" i="1"/>
  <c r="L16" i="1"/>
  <c r="H20" i="1"/>
  <c r="H19" i="1"/>
  <c r="H18" i="1"/>
  <c r="H17" i="1"/>
  <c r="H16" i="1"/>
  <c r="C38" i="3"/>
  <c r="E38" i="3" s="1"/>
  <c r="F38" i="3" s="1"/>
  <c r="I38" i="3" s="1"/>
  <c r="AK20" i="1" s="1"/>
  <c r="C37" i="3"/>
  <c r="C36" i="3"/>
  <c r="I36" i="3" s="1"/>
  <c r="AK18" i="1" s="1"/>
  <c r="C35" i="3"/>
  <c r="C34" i="3"/>
  <c r="B38" i="3"/>
  <c r="A38" i="3"/>
  <c r="B37" i="3"/>
  <c r="A37" i="3"/>
  <c r="B36" i="3"/>
  <c r="E36" i="3" s="1"/>
  <c r="F36" i="3" s="1"/>
  <c r="AF18" i="1" s="1"/>
  <c r="A36" i="3"/>
  <c r="B35" i="3"/>
  <c r="A35" i="3"/>
  <c r="B34" i="3"/>
  <c r="E34" i="3" s="1"/>
  <c r="F34" i="3" s="1"/>
  <c r="I34" i="3" s="1"/>
  <c r="AK16" i="1" s="1"/>
  <c r="A34" i="3"/>
  <c r="L1" i="1"/>
  <c r="L13" i="1"/>
  <c r="L12" i="1"/>
  <c r="L11" i="1"/>
  <c r="L10" i="1"/>
  <c r="L9" i="1"/>
  <c r="L6" i="1"/>
  <c r="L5" i="1"/>
  <c r="L4" i="1"/>
  <c r="L3" i="1"/>
  <c r="L2" i="1"/>
  <c r="X6" i="1"/>
  <c r="X5" i="1"/>
  <c r="X4" i="1"/>
  <c r="X3" i="1"/>
  <c r="X2" i="1"/>
  <c r="X13" i="1"/>
  <c r="X12" i="1"/>
  <c r="X11" i="1"/>
  <c r="X10" i="1"/>
  <c r="X9" i="1"/>
  <c r="H13" i="1"/>
  <c r="H12" i="1"/>
  <c r="H11" i="1"/>
  <c r="H10" i="1"/>
  <c r="H9" i="1"/>
  <c r="H6" i="1"/>
  <c r="H5" i="1"/>
  <c r="H4" i="1"/>
  <c r="H3" i="1"/>
  <c r="H2" i="1"/>
  <c r="B22" i="3"/>
  <c r="D30" i="3" s="1"/>
  <c r="C33" i="3"/>
  <c r="B33" i="3"/>
  <c r="A33" i="3"/>
  <c r="C32" i="3"/>
  <c r="B32" i="3"/>
  <c r="A32" i="3"/>
  <c r="C31" i="3"/>
  <c r="B31" i="3"/>
  <c r="A31" i="3"/>
  <c r="C30" i="3"/>
  <c r="B30" i="3"/>
  <c r="E30" i="3" s="1"/>
  <c r="AB10" i="1" s="1"/>
  <c r="A30" i="3"/>
  <c r="C29" i="3"/>
  <c r="E29" i="3" s="1"/>
  <c r="F29" i="3" s="1"/>
  <c r="AF9" i="1" s="1"/>
  <c r="B29" i="3"/>
  <c r="A29" i="3"/>
  <c r="C28" i="3"/>
  <c r="B28" i="3"/>
  <c r="A28" i="3"/>
  <c r="C27" i="3"/>
  <c r="B27" i="3"/>
  <c r="A27" i="3"/>
  <c r="C26" i="3"/>
  <c r="B26" i="3"/>
  <c r="E26" i="3" s="1"/>
  <c r="F26" i="3" s="1"/>
  <c r="AF4" i="1" s="1"/>
  <c r="A26" i="3"/>
  <c r="C25" i="3"/>
  <c r="E25" i="3" s="1"/>
  <c r="AB3" i="1" s="1"/>
  <c r="B25" i="3"/>
  <c r="A25" i="3"/>
  <c r="C24" i="3"/>
  <c r="B24" i="3"/>
  <c r="A24" i="3"/>
  <c r="D34" i="3" l="1"/>
  <c r="G34" i="3" s="1"/>
  <c r="H34" i="3" s="1"/>
  <c r="AO16" i="1" s="1"/>
  <c r="AB18" i="1"/>
  <c r="AB20" i="1"/>
  <c r="E24" i="3"/>
  <c r="F24" i="3" s="1"/>
  <c r="AF2" i="1" s="1"/>
  <c r="E32" i="3"/>
  <c r="F32" i="3" s="1"/>
  <c r="AF16" i="1"/>
  <c r="AF20" i="1"/>
  <c r="D35" i="3"/>
  <c r="G35" i="3" s="1"/>
  <c r="D36" i="3"/>
  <c r="G36" i="3" s="1"/>
  <c r="H36" i="3" s="1"/>
  <c r="D37" i="3"/>
  <c r="G37" i="3" s="1"/>
  <c r="D38" i="3"/>
  <c r="G38" i="3" s="1"/>
  <c r="H38" i="3" s="1"/>
  <c r="H21" i="1"/>
  <c r="E35" i="3"/>
  <c r="E37" i="3"/>
  <c r="I32" i="3"/>
  <c r="AK12" i="1" s="1"/>
  <c r="AF12" i="1"/>
  <c r="F25" i="3"/>
  <c r="AF3" i="1" s="1"/>
  <c r="F30" i="3"/>
  <c r="AF10" i="1" s="1"/>
  <c r="AB4" i="1"/>
  <c r="I29" i="3"/>
  <c r="AK9" i="1" s="1"/>
  <c r="AB12" i="1"/>
  <c r="AB2" i="1"/>
  <c r="AB9" i="1"/>
  <c r="E27" i="3"/>
  <c r="E31" i="3"/>
  <c r="E28" i="3"/>
  <c r="F28" i="3" s="1"/>
  <c r="AF6" i="1" s="1"/>
  <c r="E33" i="3"/>
  <c r="D27" i="3"/>
  <c r="G27" i="3" s="1"/>
  <c r="D32" i="3"/>
  <c r="G32" i="3" s="1"/>
  <c r="H32" i="3" s="1"/>
  <c r="G30" i="3"/>
  <c r="D33" i="3"/>
  <c r="G33" i="3" s="1"/>
  <c r="D24" i="3"/>
  <c r="G24" i="3" s="1"/>
  <c r="H24" i="3" s="1"/>
  <c r="D29" i="3"/>
  <c r="G29" i="3" s="1"/>
  <c r="H29" i="3" s="1"/>
  <c r="D28" i="3"/>
  <c r="G28" i="3" s="1"/>
  <c r="D25" i="3"/>
  <c r="G25" i="3" s="1"/>
  <c r="H25" i="3" s="1"/>
  <c r="D31" i="3"/>
  <c r="G31" i="3" s="1"/>
  <c r="I26" i="3"/>
  <c r="AK4" i="1" s="1"/>
  <c r="I24" i="3"/>
  <c r="AK2" i="1" s="1"/>
  <c r="D26" i="3"/>
  <c r="G26" i="3" s="1"/>
  <c r="H26" i="3" s="1"/>
  <c r="AO4" i="1" s="1"/>
  <c r="F37" i="3" l="1"/>
  <c r="H37" i="3" s="1"/>
  <c r="AB19" i="1"/>
  <c r="F35" i="3"/>
  <c r="H35" i="3" s="1"/>
  <c r="AO17" i="1" s="1"/>
  <c r="AB17" i="1"/>
  <c r="I37" i="3"/>
  <c r="AK19" i="1" s="1"/>
  <c r="AF19" i="1"/>
  <c r="AF17" i="1"/>
  <c r="J36" i="3"/>
  <c r="AS18" i="1" s="1"/>
  <c r="AO18" i="1"/>
  <c r="J38" i="3"/>
  <c r="AS20" i="1" s="1"/>
  <c r="AO20" i="1"/>
  <c r="J34" i="3"/>
  <c r="AS16" i="1" s="1"/>
  <c r="I25" i="3"/>
  <c r="AK3" i="1" s="1"/>
  <c r="H28" i="3"/>
  <c r="AO6" i="1" s="1"/>
  <c r="AB6" i="1"/>
  <c r="F31" i="3"/>
  <c r="H31" i="3" s="1"/>
  <c r="AO11" i="1" s="1"/>
  <c r="AB11" i="1"/>
  <c r="H30" i="3"/>
  <c r="AO10" i="1" s="1"/>
  <c r="F27" i="3"/>
  <c r="AB5" i="1"/>
  <c r="I30" i="3"/>
  <c r="AK10" i="1" s="1"/>
  <c r="I28" i="3"/>
  <c r="AK6" i="1" s="1"/>
  <c r="AB13" i="1"/>
  <c r="F33" i="3"/>
  <c r="H33" i="3" s="1"/>
  <c r="AO13" i="1" s="1"/>
  <c r="AO9" i="1"/>
  <c r="J29" i="3"/>
  <c r="AS9" i="1" s="1"/>
  <c r="AO3" i="1"/>
  <c r="J25" i="3"/>
  <c r="AS3" i="1" s="1"/>
  <c r="AO12" i="1"/>
  <c r="J32" i="3"/>
  <c r="AS12" i="1" s="1"/>
  <c r="AO2" i="1"/>
  <c r="J24" i="3"/>
  <c r="AS2" i="1" s="1"/>
  <c r="J26" i="3"/>
  <c r="AS4" i="1" s="1"/>
  <c r="I35" i="3" l="1"/>
  <c r="AK17" i="1" s="1"/>
  <c r="J35" i="3"/>
  <c r="AS17" i="1" s="1"/>
  <c r="J37" i="3"/>
  <c r="AS19" i="1" s="1"/>
  <c r="AO19" i="1"/>
  <c r="J28" i="3"/>
  <c r="AS6" i="1" s="1"/>
  <c r="I31" i="3"/>
  <c r="AF11" i="1"/>
  <c r="I27" i="3"/>
  <c r="AK5" i="1" s="1"/>
  <c r="AF5" i="1"/>
  <c r="J30" i="3"/>
  <c r="AS10" i="1" s="1"/>
  <c r="H27" i="3"/>
  <c r="AF13" i="1"/>
  <c r="I33" i="3"/>
  <c r="H14" i="1"/>
  <c r="H7" i="1"/>
  <c r="J27" i="3" l="1"/>
  <c r="AS5" i="1" s="1"/>
  <c r="AO5" i="1"/>
  <c r="AK11" i="1"/>
  <c r="J31" i="3"/>
  <c r="AS11" i="1" s="1"/>
  <c r="AK13" i="1"/>
  <c r="J33" i="3"/>
  <c r="AS13" i="1" s="1"/>
</calcChain>
</file>

<file path=xl/sharedStrings.xml><?xml version="1.0" encoding="utf-8"?>
<sst xmlns="http://schemas.openxmlformats.org/spreadsheetml/2006/main" count="123" uniqueCount="51">
  <si>
    <t>平成３０年</t>
    <rPh sb="0" eb="2">
      <t>ヘイセイ</t>
    </rPh>
    <rPh sb="4" eb="5">
      <t>ネン</t>
    </rPh>
    <phoneticPr fontId="2"/>
  </si>
  <si>
    <t>平成３１年</t>
    <rPh sb="0" eb="2">
      <t>ヘイセイ</t>
    </rPh>
    <rPh sb="4" eb="5">
      <t>ネン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</si>
  <si>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</si>
  <si>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</si>
  <si>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</si>
  <si>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令和元年</t>
    <rPh sb="0" eb="2">
      <t>レイワ</t>
    </rPh>
    <rPh sb="2" eb="4">
      <t>モトネン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</si>
  <si>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</si>
  <si>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</si>
  <si>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令和２年</t>
    <rPh sb="0" eb="2">
      <t>レイワ</t>
    </rPh>
    <rPh sb="3" eb="4">
      <t>ネン</t>
    </rPh>
    <phoneticPr fontId="2"/>
  </si>
  <si>
    <t>基準期間</t>
    <rPh sb="0" eb="4">
      <t>キジュンキカン</t>
    </rPh>
    <phoneticPr fontId="2"/>
  </si>
  <si>
    <t>売上高</t>
    <rPh sb="0" eb="3">
      <t>ウリアゲダカ</t>
    </rPh>
    <phoneticPr fontId="2"/>
  </si>
  <si>
    <t>対象月</t>
    <rPh sb="0" eb="3">
      <t>タイショウゲツ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</si>
  <si>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</si>
  <si>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</si>
  <si>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減少率</t>
    <rPh sb="0" eb="3">
      <t>ゲンショウリツ</t>
    </rPh>
    <phoneticPr fontId="2"/>
  </si>
  <si>
    <t>判定結果</t>
    <rPh sb="0" eb="4">
      <t>ハンテイケッカ</t>
    </rPh>
    <phoneticPr fontId="2"/>
  </si>
  <si>
    <t>５０％以上減少</t>
    <rPh sb="3" eb="5">
      <t>イジョウ</t>
    </rPh>
    <rPh sb="5" eb="7">
      <t>ゲンショウ</t>
    </rPh>
    <phoneticPr fontId="2"/>
  </si>
  <si>
    <t>３０％以上減少</t>
    <rPh sb="3" eb="5">
      <t>イジョウ</t>
    </rPh>
    <rPh sb="5" eb="7">
      <t>ゲンショウ</t>
    </rPh>
    <phoneticPr fontId="2"/>
  </si>
  <si>
    <t>個人</t>
    <rPh sb="0" eb="2">
      <t>コジン</t>
    </rPh>
    <phoneticPr fontId="2"/>
  </si>
  <si>
    <t>法人</t>
    <rPh sb="0" eb="2">
      <t>ホウジン</t>
    </rPh>
    <phoneticPr fontId="2"/>
  </si>
  <si>
    <t>合計</t>
    <rPh sb="0" eb="2">
      <t>ゴウケイ</t>
    </rPh>
    <phoneticPr fontId="2"/>
  </si>
  <si>
    <t>１億円以下</t>
    <rPh sb="1" eb="3">
      <t>オクエン</t>
    </rPh>
    <rPh sb="3" eb="5">
      <t>イカ</t>
    </rPh>
    <phoneticPr fontId="2"/>
  </si>
  <si>
    <t>５億円以下</t>
    <rPh sb="1" eb="3">
      <t>オクエン</t>
    </rPh>
    <rPh sb="3" eb="5">
      <t>イカ</t>
    </rPh>
    <phoneticPr fontId="2"/>
  </si>
  <si>
    <t>５億円超</t>
    <rPh sb="1" eb="3">
      <t>オクエン</t>
    </rPh>
    <rPh sb="3" eb="4">
      <t>チョウ</t>
    </rPh>
    <phoneticPr fontId="2"/>
  </si>
  <si>
    <t>法人（年商）</t>
    <rPh sb="0" eb="2">
      <t>ホウジン</t>
    </rPh>
    <rPh sb="3" eb="5">
      <t>ネンショウ</t>
    </rPh>
    <phoneticPr fontId="2"/>
  </si>
  <si>
    <t>算定額</t>
    <rPh sb="0" eb="3">
      <t>サンテイガク</t>
    </rPh>
    <phoneticPr fontId="2"/>
  </si>
  <si>
    <t>上限額</t>
    <rPh sb="0" eb="3">
      <t>ジョウゲンガク</t>
    </rPh>
    <phoneticPr fontId="2"/>
  </si>
  <si>
    <t>給付金額</t>
    <rPh sb="0" eb="4">
      <t>キュウフキンガク</t>
    </rPh>
    <phoneticPr fontId="2"/>
  </si>
  <si>
    <t>年間売上高</t>
    <rPh sb="0" eb="2">
      <t>ネンカン</t>
    </rPh>
    <rPh sb="2" eb="5">
      <t>ウリアゲダカ</t>
    </rPh>
    <phoneticPr fontId="2"/>
  </si>
  <si>
    <t>申請者種別</t>
    <rPh sb="0" eb="3">
      <t>シンセイシャ</t>
    </rPh>
    <rPh sb="3" eb="5">
      <t>シュベツ</t>
    </rPh>
    <phoneticPr fontId="2"/>
  </si>
  <si>
    <t>選択肢</t>
    <rPh sb="0" eb="3">
      <t>センタクシ</t>
    </rPh>
    <phoneticPr fontId="2"/>
  </si>
  <si>
    <t>年間売上高</t>
    <rPh sb="0" eb="4">
      <t>ネンカンウリアゲ</t>
    </rPh>
    <rPh sb="4" eb="5">
      <t>ダカ</t>
    </rPh>
    <phoneticPr fontId="2"/>
  </si>
  <si>
    <t>上限金額</t>
    <rPh sb="0" eb="2">
      <t>ジョウゲン</t>
    </rPh>
    <rPh sb="2" eb="4">
      <t>キンガク</t>
    </rPh>
    <phoneticPr fontId="2"/>
  </si>
  <si>
    <t>ワークシート</t>
    <phoneticPr fontId="2"/>
  </si>
  <si>
    <t>基準月売上</t>
    <rPh sb="0" eb="2">
      <t>キジュン</t>
    </rPh>
    <rPh sb="2" eb="3">
      <t>ゲツ</t>
    </rPh>
    <rPh sb="3" eb="5">
      <t>ウリアゲ</t>
    </rPh>
    <phoneticPr fontId="2"/>
  </si>
  <si>
    <t>対象月売上</t>
    <rPh sb="0" eb="3">
      <t>タイショウゲツ</t>
    </rPh>
    <rPh sb="3" eb="5">
      <t>ウリアゲ</t>
    </rPh>
    <phoneticPr fontId="2"/>
  </si>
  <si>
    <t>売上減少率</t>
    <rPh sb="0" eb="2">
      <t>ウリアゲ</t>
    </rPh>
    <rPh sb="2" eb="5">
      <t>ゲンショウリツ</t>
    </rPh>
    <phoneticPr fontId="2"/>
  </si>
  <si>
    <t>年間売上高</t>
    <rPh sb="0" eb="5">
      <t>ネンカンウリアゲダカ</t>
    </rPh>
    <phoneticPr fontId="2"/>
  </si>
  <si>
    <t>減少率判定</t>
    <rPh sb="0" eb="3">
      <t>ゲンショウリツ</t>
    </rPh>
    <rPh sb="3" eb="5">
      <t>ハンテイ</t>
    </rPh>
    <phoneticPr fontId="2"/>
  </si>
  <si>
    <t>区分判定</t>
    <rPh sb="0" eb="4">
      <t>クブンハンテイ</t>
    </rPh>
    <phoneticPr fontId="2"/>
  </si>
  <si>
    <t>上限金額</t>
    <rPh sb="0" eb="4">
      <t>ジョウゲンキンガク</t>
    </rPh>
    <phoneticPr fontId="2"/>
  </si>
  <si>
    <t>算定金額</t>
    <rPh sb="0" eb="4">
      <t>サンテイキンガク</t>
    </rPh>
    <phoneticPr fontId="2"/>
  </si>
  <si>
    <t>該当せず</t>
    <rPh sb="0" eb="2">
      <t>ガイトウ</t>
    </rPh>
    <phoneticPr fontId="2"/>
  </si>
  <si>
    <t>３０％以上</t>
    <rPh sb="3" eb="5">
      <t>イジョウ</t>
    </rPh>
    <phoneticPr fontId="2"/>
  </si>
  <si>
    <t>５０％以上</t>
    <rPh sb="3" eb="5">
      <t>イジョウ</t>
    </rPh>
    <phoneticPr fontId="2"/>
  </si>
  <si>
    <t>①個人・法人を選択してください。</t>
    <rPh sb="1" eb="3">
      <t>コジン</t>
    </rPh>
    <rPh sb="4" eb="6">
      <t>ホウジン</t>
    </rPh>
    <rPh sb="7" eb="9">
      <t>センタク</t>
    </rPh>
    <phoneticPr fontId="2"/>
  </si>
  <si>
    <t>②各月の売上高を入力してください。</t>
    <rPh sb="1" eb="3">
      <t>カクツキ</t>
    </rPh>
    <rPh sb="4" eb="7">
      <t>ウリアゲダカ</t>
    </rPh>
    <rPh sb="8" eb="10">
      <t>ニュウリョク</t>
    </rPh>
    <phoneticPr fontId="2"/>
  </si>
  <si>
    <t>③法人の場合は、その月の属する事業年度の年間売上高を入力してください。</t>
    <rPh sb="1" eb="3">
      <t>ホウジン</t>
    </rPh>
    <rPh sb="4" eb="6">
      <t>バアイ</t>
    </rPh>
    <rPh sb="10" eb="11">
      <t>ツキ</t>
    </rPh>
    <rPh sb="12" eb="13">
      <t>ゾク</t>
    </rPh>
    <rPh sb="15" eb="19">
      <t>ジギョウネンド</t>
    </rPh>
    <rPh sb="20" eb="25">
      <t>ネンカンウリアゲダカ</t>
    </rPh>
    <rPh sb="26" eb="28">
      <t>ニュウリョク</t>
    </rPh>
    <phoneticPr fontId="2"/>
  </si>
  <si>
    <t>④出力のシートに計算結果が表示されます。</t>
    <rPh sb="1" eb="3">
      <t>シュツリョク</t>
    </rPh>
    <rPh sb="8" eb="12">
      <t>ケイサンケッカ</t>
    </rPh>
    <rPh sb="13" eb="15">
      <t>ヒョウジ</t>
    </rPh>
    <phoneticPr fontId="2"/>
  </si>
  <si>
    <t>やすい会計事務所</t>
    <rPh sb="3" eb="8">
      <t>カイケイジムショ</t>
    </rPh>
    <phoneticPr fontId="2"/>
  </si>
  <si>
    <t>077-553-7133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</si>
</sst>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12"/>
      <color theme="1"/>
      <name val="UD デジタル 教科書体 N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9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Fill="1" applyBorder="1">
      <alignment vertical="center"/>
    </xf>
    <xf numFmtId="38" fontId="0" fillId="0" borderId="5" xfId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38" fontId="0" fillId="0" borderId="13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4" xfId="1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38" fontId="0" fillId="0" borderId="2" xfId="1" applyFont="1" applyBorder="1" applyAlignment="1">
      <alignment vertical="center"/>
    </xf>
    <xf numFmtId="0" fontId="0" fillId="0" borderId="4" xfId="0" applyBorder="1" applyAlignment="1">
      <alignment vertical="center"/>
    </xf>
    <xf numFmtId="38" fontId="0" fillId="0" borderId="8" xfId="1" applyFont="1" applyBorder="1" applyAlignment="1">
      <alignment vertical="center"/>
    </xf>
    <xf numFmtId="0" fontId="0" fillId="0" borderId="7" xfId="0" applyBorder="1" applyAlignment="1">
      <alignment vertical="center"/>
    </xf>
    <xf numFmtId="38" fontId="0" fillId="0" borderId="0" xfId="0" applyNumberFormat="1">
      <alignment vertical="center"/>
    </xf>
    <xf numFmtId="0" fontId="0" fillId="0" borderId="15" xfId="0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176" fontId="3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38" fontId="3" fillId="0" borderId="0" xfId="1" applyFont="1">
      <alignment vertical="center"/>
    </xf>
    <xf numFmtId="38" fontId="3" fillId="0" borderId="0" xfId="1" applyFont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4" borderId="12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0" xfId="1" applyFont="1" applyFill="1" applyBorder="1" applyProtection="1">
      <alignment vertical="center"/>
      <protection locked="0"/>
    </xf>
    <xf numFmtId="38" fontId="3" fillId="0" borderId="0" xfId="1" applyFont="1" applyAlignment="1">
      <alignment vertical="center"/>
    </xf>
    <xf numFmtId="38" fontId="3" fillId="3" borderId="11" xfId="1" applyFont="1" applyFill="1" applyBorder="1" applyAlignment="1" applyProtection="1">
      <alignment vertical="center" shrinkToFit="1"/>
      <protection locked="0"/>
    </xf>
    <xf numFmtId="38" fontId="3" fillId="3" borderId="12" xfId="1" applyFont="1" applyFill="1" applyBorder="1" applyAlignment="1" applyProtection="1">
      <alignment vertical="center" shrinkToFit="1"/>
      <protection locked="0"/>
    </xf>
    <xf numFmtId="38" fontId="3" fillId="3" borderId="10" xfId="1" applyFont="1" applyFill="1" applyBorder="1" applyAlignment="1" applyProtection="1">
      <alignment vertical="center" shrinkToFit="1"/>
      <protection locked="0"/>
    </xf>
    <xf numFmtId="38" fontId="3" fillId="2" borderId="6" xfId="1" applyFont="1" applyFill="1" applyBorder="1" applyAlignment="1" applyProtection="1">
      <alignment vertical="center" shrinkToFit="1"/>
      <protection locked="0"/>
    </xf>
    <xf numFmtId="38" fontId="3" fillId="2" borderId="9" xfId="1" applyFont="1" applyFill="1" applyBorder="1" applyAlignment="1" applyProtection="1">
      <alignment vertical="center" shrinkToFit="1"/>
      <protection locked="0"/>
    </xf>
    <xf numFmtId="38" fontId="3" fillId="2" borderId="3" xfId="1" applyFont="1" applyFill="1" applyBorder="1" applyAlignment="1" applyProtection="1">
      <alignment vertical="center" shrinkToFit="1"/>
      <protection locked="0"/>
    </xf>
    <xf numFmtId="0" fontId="3" fillId="0" borderId="40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38" fontId="3" fillId="0" borderId="8" xfId="1" applyFont="1" applyBorder="1" applyAlignment="1">
      <alignment vertical="center"/>
    </xf>
    <xf numFmtId="38" fontId="3" fillId="0" borderId="9" xfId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38" fontId="3" fillId="0" borderId="33" xfId="0" applyNumberFormat="1" applyFont="1" applyBorder="1" applyAlignment="1">
      <alignment vertical="center" shrinkToFit="1"/>
    </xf>
    <xf numFmtId="0" fontId="3" fillId="0" borderId="34" xfId="0" applyFont="1" applyBorder="1" applyAlignment="1">
      <alignment vertical="center" shrinkToFit="1"/>
    </xf>
    <xf numFmtId="0" fontId="3" fillId="0" borderId="45" xfId="0" applyFont="1" applyBorder="1" applyAlignment="1">
      <alignment vertical="center" shrinkToFit="1"/>
    </xf>
    <xf numFmtId="176" fontId="3" fillId="0" borderId="5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38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46" xfId="0" applyFont="1" applyBorder="1" applyAlignment="1">
      <alignment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76" fontId="3" fillId="0" borderId="8" xfId="1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3" fillId="0" borderId="2" xfId="1" applyFont="1" applyBorder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8" fontId="3" fillId="0" borderId="35" xfId="0" applyNumberFormat="1" applyFont="1" applyBorder="1" applyAlignment="1">
      <alignment vertical="center" shrinkToFit="1"/>
    </xf>
    <xf numFmtId="0" fontId="3" fillId="0" borderId="36" xfId="0" applyFont="1" applyBorder="1" applyAlignment="1">
      <alignment vertical="center" shrinkToFit="1"/>
    </xf>
    <xf numFmtId="0" fontId="3" fillId="0" borderId="47" xfId="0" applyFont="1" applyBorder="1" applyAlignment="1">
      <alignment vertical="center" shrinkToFit="1"/>
    </xf>
    <xf numFmtId="176" fontId="3" fillId="0" borderId="2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35" xfId="0" applyNumberFormat="1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5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6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CC"/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885D-1DD7-4264-93FB-38144D6D73A0}">
  <sheetPr>
    <pageSetUpPr fitToPage="1"/>
  </sheetPr>
  <dimension ref="A1:P35"/>
  <sheetViews>
    <sheetView tabSelected="1" workbookViewId="0">
      <selection activeCell="F17" sqref="F17"/>
    </sheetView>
  </sheetViews>
  <sheetFormatPr defaultRowHeight="15" x14ac:dyDescent="0.4"/>
  <cols>
    <col min="1" max="1" width="13.875" style="18" customWidth="1"/>
    <col min="2" max="2" width="2.5" style="18" customWidth="1"/>
    <col min="3" max="3" width="12.375" style="18" customWidth="1"/>
    <col min="4" max="4" width="9" style="18"/>
    <col min="5" max="5" width="10.25" style="18" customWidth="1"/>
    <col min="6" max="6" width="11.875" style="18" customWidth="1"/>
    <col min="7" max="7" width="2.5" style="18" customWidth="1"/>
    <col min="8" max="8" width="12.375" style="18" customWidth="1"/>
    <col min="9" max="9" width="9" style="18"/>
    <col min="10" max="10" width="10" style="18" customWidth="1"/>
    <col min="11" max="11" width="30.875" style="18" customWidth="1"/>
    <col min="12" max="12" width="11.125" style="26" customWidth="1"/>
    <col min="13" max="16" width="16.5" style="26" customWidth="1"/>
    <col min="17" max="16384" width="9" style="18"/>
  </cols>
  <sheetData>
    <row r="1" spans="1:16" ht="15.75" thickBot="1" x14ac:dyDescent="0.45"/>
    <row r="2" spans="1:16" ht="18.75" x14ac:dyDescent="0.4">
      <c r="A2" s="36" t="s">
        <v>29</v>
      </c>
      <c r="C2" s="58" t="s">
        <v>9</v>
      </c>
      <c r="D2" s="59"/>
      <c r="E2" s="41" t="s">
        <v>10</v>
      </c>
      <c r="F2" s="42" t="s">
        <v>28</v>
      </c>
      <c r="G2" s="30"/>
      <c r="H2" s="56" t="s">
        <v>11</v>
      </c>
      <c r="I2" s="57"/>
      <c r="J2" s="41" t="s">
        <v>10</v>
      </c>
      <c r="K2" s="26"/>
      <c r="N2" s="18"/>
      <c r="O2" s="18"/>
      <c r="P2" s="18"/>
    </row>
    <row r="3" spans="1:16" ht="18.75" customHeight="1" thickBot="1" x14ac:dyDescent="0.45">
      <c r="A3" s="37" t="s">
        <v>19</v>
      </c>
      <c r="C3" s="51" t="s">
        <v>0</v>
      </c>
      <c r="D3" s="38" t="s">
        <v>6</v>
      </c>
      <c r="E3" s="48">
        <v>1000000</v>
      </c>
      <c r="F3" s="45">
        <v>700000000</v>
      </c>
      <c r="H3" s="51" t="s">
        <v>12</v>
      </c>
      <c r="I3" s="38" t="s">
        <v>6</v>
      </c>
      <c r="J3" s="48">
        <v>720000</v>
      </c>
      <c r="K3" s="26"/>
      <c r="N3" s="18"/>
      <c r="O3" s="18"/>
      <c r="P3" s="18"/>
    </row>
    <row r="4" spans="1:16" ht="18.75" customHeight="1" x14ac:dyDescent="0.4">
      <c r="C4" s="55"/>
      <c r="D4" s="38" t="s">
        <v>7</v>
      </c>
      <c r="E4" s="48">
        <v>1200000</v>
      </c>
      <c r="F4" s="45">
        <v>700000000</v>
      </c>
      <c r="H4" s="55"/>
      <c r="I4" s="38" t="s">
        <v>7</v>
      </c>
      <c r="J4" s="48">
        <v>580000</v>
      </c>
      <c r="K4" s="26"/>
      <c r="N4" s="18"/>
      <c r="O4" s="18"/>
      <c r="P4" s="18"/>
    </row>
    <row r="5" spans="1:16" ht="18.75" customHeight="1" x14ac:dyDescent="0.4">
      <c r="C5" s="51" t="s">
        <v>1</v>
      </c>
      <c r="D5" s="38" t="s">
        <v>2</v>
      </c>
      <c r="E5" s="48">
        <v>1100000</v>
      </c>
      <c r="F5" s="45">
        <v>125000000</v>
      </c>
      <c r="H5" s="51" t="s">
        <v>13</v>
      </c>
      <c r="I5" s="38" t="s">
        <v>2</v>
      </c>
      <c r="J5" s="48">
        <v>660000</v>
      </c>
      <c r="K5" s="26"/>
      <c r="N5" s="18"/>
      <c r="O5" s="18"/>
      <c r="P5" s="18"/>
    </row>
    <row r="6" spans="1:16" ht="18.75" customHeight="1" x14ac:dyDescent="0.4">
      <c r="C6" s="52"/>
      <c r="D6" s="38" t="s">
        <v>3</v>
      </c>
      <c r="E6" s="48">
        <v>1050000</v>
      </c>
      <c r="F6" s="45">
        <v>125000000</v>
      </c>
      <c r="H6" s="52"/>
      <c r="I6" s="38" t="s">
        <v>3</v>
      </c>
      <c r="J6" s="48">
        <v>700000</v>
      </c>
      <c r="K6" s="26"/>
      <c r="N6" s="18"/>
      <c r="O6" s="18"/>
      <c r="P6" s="18"/>
    </row>
    <row r="7" spans="1:16" ht="18.75" customHeight="1" thickBot="1" x14ac:dyDescent="0.45">
      <c r="C7" s="53"/>
      <c r="D7" s="39" t="s">
        <v>4</v>
      </c>
      <c r="E7" s="49">
        <v>980000</v>
      </c>
      <c r="F7" s="46">
        <v>125000000</v>
      </c>
      <c r="H7" s="53"/>
      <c r="I7" s="39" t="s">
        <v>4</v>
      </c>
      <c r="J7" s="49">
        <v>100000</v>
      </c>
      <c r="K7" s="26"/>
      <c r="N7" s="18"/>
      <c r="O7" s="18"/>
      <c r="P7" s="18"/>
    </row>
    <row r="8" spans="1:16" ht="7.5" customHeight="1" thickBot="1" x14ac:dyDescent="0.45">
      <c r="C8" s="30"/>
      <c r="D8" s="30"/>
      <c r="E8" s="26"/>
      <c r="F8" s="26"/>
      <c r="H8" s="34"/>
      <c r="I8" s="34"/>
      <c r="J8" s="35"/>
      <c r="K8" s="26"/>
      <c r="N8" s="18"/>
      <c r="O8" s="18"/>
      <c r="P8" s="18"/>
    </row>
    <row r="9" spans="1:16" ht="18.75" customHeight="1" x14ac:dyDescent="0.4">
      <c r="C9" s="54" t="s">
        <v>5</v>
      </c>
      <c r="D9" s="40" t="s">
        <v>6</v>
      </c>
      <c r="E9" s="50">
        <v>1150000</v>
      </c>
      <c r="F9" s="47">
        <v>125000000</v>
      </c>
      <c r="J9" s="26"/>
    </row>
    <row r="10" spans="1:16" ht="18.75" customHeight="1" x14ac:dyDescent="0.4">
      <c r="C10" s="55"/>
      <c r="D10" s="38" t="s">
        <v>7</v>
      </c>
      <c r="E10" s="48">
        <v>985000</v>
      </c>
      <c r="F10" s="45">
        <v>125000000</v>
      </c>
      <c r="H10" s="26"/>
      <c r="I10" s="26"/>
      <c r="J10" s="26"/>
      <c r="L10" s="18"/>
      <c r="M10" s="18"/>
      <c r="N10" s="18"/>
      <c r="O10" s="18"/>
      <c r="P10" s="18"/>
    </row>
    <row r="11" spans="1:16" ht="18.75" customHeight="1" x14ac:dyDescent="0.4">
      <c r="C11" s="51" t="s">
        <v>8</v>
      </c>
      <c r="D11" s="38" t="s">
        <v>2</v>
      </c>
      <c r="E11" s="48">
        <v>880000</v>
      </c>
      <c r="F11" s="45">
        <v>75000000</v>
      </c>
      <c r="H11" s="26"/>
      <c r="I11" s="26"/>
      <c r="J11" s="26"/>
      <c r="L11" s="18"/>
      <c r="M11" s="18"/>
      <c r="N11" s="18"/>
      <c r="O11" s="18"/>
      <c r="P11" s="18"/>
    </row>
    <row r="12" spans="1:16" ht="18.75" customHeight="1" x14ac:dyDescent="0.4">
      <c r="C12" s="52"/>
      <c r="D12" s="38" t="s">
        <v>3</v>
      </c>
      <c r="E12" s="48">
        <v>430000</v>
      </c>
      <c r="F12" s="45">
        <v>75000000</v>
      </c>
      <c r="H12" s="26"/>
      <c r="I12" s="26"/>
      <c r="J12" s="26"/>
      <c r="L12" s="18"/>
      <c r="M12" s="18"/>
      <c r="N12" s="18"/>
      <c r="O12" s="18"/>
      <c r="P12" s="18"/>
    </row>
    <row r="13" spans="1:16" ht="18.75" customHeight="1" thickBot="1" x14ac:dyDescent="0.45">
      <c r="C13" s="53"/>
      <c r="D13" s="39" t="s">
        <v>4</v>
      </c>
      <c r="E13" s="49">
        <v>350000</v>
      </c>
      <c r="F13" s="46">
        <v>75000000</v>
      </c>
      <c r="H13" s="26"/>
      <c r="I13" s="26"/>
      <c r="J13" s="26"/>
      <c r="L13" s="18"/>
      <c r="M13" s="18"/>
      <c r="N13" s="18"/>
      <c r="O13" s="18"/>
      <c r="P13" s="18"/>
    </row>
    <row r="14" spans="1:16" ht="7.5" customHeight="1" thickBot="1" x14ac:dyDescent="0.45">
      <c r="H14" s="26"/>
      <c r="I14" s="26"/>
      <c r="J14" s="26"/>
      <c r="L14" s="18"/>
      <c r="M14" s="18"/>
      <c r="N14" s="18"/>
      <c r="O14" s="18"/>
      <c r="P14" s="18"/>
    </row>
    <row r="15" spans="1:16" ht="18.75" customHeight="1" x14ac:dyDescent="0.4">
      <c r="C15" s="54" t="s">
        <v>8</v>
      </c>
      <c r="D15" s="40" t="s">
        <v>6</v>
      </c>
      <c r="E15" s="50">
        <v>1200000</v>
      </c>
      <c r="F15" s="47">
        <v>75000000</v>
      </c>
      <c r="J15" s="26"/>
    </row>
    <row r="16" spans="1:16" ht="18.75" customHeight="1" x14ac:dyDescent="0.4">
      <c r="C16" s="55"/>
      <c r="D16" s="38" t="s">
        <v>7</v>
      </c>
      <c r="E16" s="48">
        <v>2500000</v>
      </c>
      <c r="F16" s="45">
        <v>75000000</v>
      </c>
      <c r="H16" s="26"/>
      <c r="I16" s="26"/>
      <c r="J16" s="26"/>
      <c r="L16" s="18"/>
      <c r="M16" s="18"/>
      <c r="N16" s="18"/>
      <c r="O16" s="18"/>
      <c r="P16" s="18"/>
    </row>
    <row r="17" spans="1:16" ht="18.75" customHeight="1" x14ac:dyDescent="0.4">
      <c r="C17" s="51" t="s">
        <v>12</v>
      </c>
      <c r="D17" s="38" t="s">
        <v>2</v>
      </c>
      <c r="E17" s="48">
        <v>3300000</v>
      </c>
      <c r="F17" s="45">
        <v>500000000</v>
      </c>
      <c r="H17" s="26"/>
      <c r="I17" s="26"/>
      <c r="J17" s="26"/>
      <c r="L17" s="18"/>
      <c r="M17" s="18"/>
      <c r="N17" s="18"/>
      <c r="O17" s="18"/>
      <c r="P17" s="18"/>
    </row>
    <row r="18" spans="1:16" ht="18.75" customHeight="1" x14ac:dyDescent="0.4">
      <c r="C18" s="52"/>
      <c r="D18" s="38" t="s">
        <v>3</v>
      </c>
      <c r="E18" s="48">
        <v>1200000</v>
      </c>
      <c r="F18" s="45">
        <v>500000000</v>
      </c>
      <c r="H18" s="26"/>
      <c r="I18" s="26"/>
      <c r="J18" s="26"/>
      <c r="L18" s="18"/>
      <c r="M18" s="18"/>
      <c r="N18" s="18"/>
      <c r="O18" s="18"/>
      <c r="P18" s="18"/>
    </row>
    <row r="19" spans="1:16" ht="18.75" customHeight="1" thickBot="1" x14ac:dyDescent="0.45">
      <c r="C19" s="53"/>
      <c r="D19" s="39" t="s">
        <v>4</v>
      </c>
      <c r="E19" s="49">
        <v>400000</v>
      </c>
      <c r="F19" s="46">
        <v>500000000</v>
      </c>
      <c r="H19" s="26"/>
      <c r="I19" s="26"/>
      <c r="J19" s="26"/>
      <c r="L19" s="18"/>
      <c r="M19" s="18"/>
      <c r="N19" s="18"/>
      <c r="O19" s="18"/>
      <c r="P19" s="18"/>
    </row>
    <row r="20" spans="1:16" ht="18.75" customHeight="1" x14ac:dyDescent="0.4">
      <c r="C20" s="29"/>
      <c r="D20" s="29"/>
      <c r="E20" s="43"/>
      <c r="F20" s="43"/>
      <c r="H20" s="26"/>
      <c r="I20" s="26"/>
      <c r="J20" s="26"/>
      <c r="L20" s="18"/>
      <c r="M20" s="18"/>
      <c r="N20" s="18"/>
      <c r="O20" s="18"/>
      <c r="P20" s="18"/>
    </row>
    <row r="21" spans="1:16" ht="18.75" customHeight="1" x14ac:dyDescent="0.4">
      <c r="A21" s="18" t="s">
        <v>45</v>
      </c>
    </row>
    <row r="22" spans="1:16" ht="18.75" customHeight="1" x14ac:dyDescent="0.4">
      <c r="A22" s="18" t="s">
        <v>46</v>
      </c>
    </row>
    <row r="23" spans="1:16" ht="18.75" customHeight="1" x14ac:dyDescent="0.4">
      <c r="A23" s="18" t="s">
        <v>47</v>
      </c>
    </row>
    <row r="24" spans="1:16" ht="18.75" customHeight="1" x14ac:dyDescent="0.4">
      <c r="A24" s="18" t="s">
        <v>48</v>
      </c>
    </row>
    <row r="26" spans="1:16" ht="15.75" x14ac:dyDescent="0.4">
      <c r="H26" s="118" t="s">
        <v>49</v>
      </c>
    </row>
    <row r="27" spans="1:16" ht="15.75" x14ac:dyDescent="0.4">
      <c r="H27" s="118" t="s">
        <v>50</v>
      </c>
      <c r="I27" s="26"/>
      <c r="J27" s="26"/>
      <c r="K27" s="26"/>
    </row>
    <row r="28" spans="1:16" x14ac:dyDescent="0.4">
      <c r="H28" s="26"/>
      <c r="I28" s="26"/>
      <c r="J28" s="26"/>
      <c r="K28" s="26"/>
    </row>
    <row r="29" spans="1:16" x14ac:dyDescent="0.4">
      <c r="H29" s="26"/>
      <c r="I29" s="26"/>
      <c r="J29" s="26"/>
      <c r="K29" s="26"/>
    </row>
    <row r="30" spans="1:16" x14ac:dyDescent="0.4">
      <c r="H30" s="26"/>
      <c r="I30" s="26"/>
      <c r="J30" s="26"/>
      <c r="K30" s="26"/>
    </row>
    <row r="31" spans="1:16" x14ac:dyDescent="0.4">
      <c r="H31" s="26"/>
      <c r="I31" s="26"/>
      <c r="J31" s="26"/>
      <c r="K31" s="26"/>
    </row>
    <row r="32" spans="1:16" x14ac:dyDescent="0.4">
      <c r="H32" s="26"/>
      <c r="I32" s="26"/>
      <c r="J32" s="26"/>
      <c r="K32" s="26"/>
    </row>
    <row r="33" spans="8:11" x14ac:dyDescent="0.4">
      <c r="H33" s="26"/>
      <c r="I33" s="26"/>
      <c r="J33" s="26"/>
      <c r="K33" s="26"/>
    </row>
    <row r="34" spans="8:11" x14ac:dyDescent="0.4">
      <c r="H34" s="26"/>
      <c r="I34" s="26"/>
      <c r="J34" s="26"/>
      <c r="K34" s="26"/>
    </row>
    <row r="35" spans="8:11" x14ac:dyDescent="0.4">
      <c r="H35" s="26"/>
      <c r="I35" s="26"/>
      <c r="J35" s="26"/>
      <c r="K35" s="26"/>
    </row>
  </sheetData>
  <sheetProtection algorithmName="SHA-512" hashValue="q6SMvjaO6BDRBz2zVfDSE4oU4oWff8D2/87GTMt36xyHDsCrlflTu8KNqYJYV5aM97PbR0OupCULB3ep8jbXlw==" saltValue="0LA7Dv4y3Z6eLVdgyw68bA==" spinCount="100000" sheet="1" objects="1" scenarios="1" selectLockedCells="1"/>
  <mergeCells count="10">
    <mergeCell ref="H2:I2"/>
    <mergeCell ref="C2:D2"/>
    <mergeCell ref="C3:C4"/>
    <mergeCell ref="C5:C7"/>
    <mergeCell ref="C9:C10"/>
    <mergeCell ref="C11:C13"/>
    <mergeCell ref="C15:C16"/>
    <mergeCell ref="C17:C19"/>
    <mergeCell ref="H3:H4"/>
    <mergeCell ref="H5:H7"/>
  </mergeCells>
  <phoneticPr fontId="2"/>
  <dataValidations count="1">
    <dataValidation type="list" allowBlank="1" showInputMessage="1" showErrorMessage="1" sqref="A3" xr:uid="{FA55FC33-1DE4-4538-9F8E-DA89ECB3C706}">
      <formula1>申請者種別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76552C-CF7D-4030-A6F7-E21A2B303271}">
  <dimension ref="A1:AV32"/>
  <sheetViews>
    <sheetView workbookViewId="0">
      <selection activeCell="AL22" sqref="AL22"/>
    </sheetView>
  </sheetViews>
  <sheetFormatPr defaultRowHeight="15" x14ac:dyDescent="0.4"/>
  <cols>
    <col min="1" max="7" width="2.5" style="18" customWidth="1"/>
    <col min="8" max="11" width="2.875" style="26" customWidth="1"/>
    <col min="12" max="15" width="3.25" style="18" customWidth="1"/>
    <col min="16" max="19" width="2.5" style="18" customWidth="1"/>
    <col min="20" max="23" width="2.5" style="26" customWidth="1"/>
    <col min="24" max="26" width="2.875" style="26" customWidth="1"/>
    <col min="27" max="27" width="2.5" style="26" customWidth="1"/>
    <col min="28" max="33" width="2.5" style="18" customWidth="1"/>
    <col min="34" max="36" width="2.5" style="26" customWidth="1"/>
    <col min="37" max="44" width="2.875" style="26" customWidth="1"/>
    <col min="45" max="48" width="2.875" style="18" customWidth="1"/>
    <col min="49" max="54" width="2.5" style="18" customWidth="1"/>
    <col min="55" max="16384" width="9" style="18"/>
  </cols>
  <sheetData>
    <row r="1" spans="1:48" ht="18.75" customHeight="1" x14ac:dyDescent="0.4">
      <c r="A1" s="58" t="s">
        <v>9</v>
      </c>
      <c r="B1" s="59"/>
      <c r="C1" s="59"/>
      <c r="D1" s="59"/>
      <c r="E1" s="59"/>
      <c r="F1" s="59"/>
      <c r="G1" s="59"/>
      <c r="H1" s="112" t="s">
        <v>10</v>
      </c>
      <c r="I1" s="59"/>
      <c r="J1" s="59"/>
      <c r="K1" s="114"/>
      <c r="L1" s="115" t="str">
        <f>入力!F2</f>
        <v>年間売上高</v>
      </c>
      <c r="M1" s="116"/>
      <c r="N1" s="116"/>
      <c r="O1" s="117"/>
      <c r="P1" s="28"/>
      <c r="Q1" s="58" t="s">
        <v>11</v>
      </c>
      <c r="R1" s="59"/>
      <c r="S1" s="59"/>
      <c r="T1" s="59"/>
      <c r="U1" s="59"/>
      <c r="V1" s="59"/>
      <c r="W1" s="59"/>
      <c r="X1" s="112" t="s">
        <v>10</v>
      </c>
      <c r="Y1" s="59"/>
      <c r="Z1" s="59"/>
      <c r="AA1" s="59"/>
      <c r="AB1" s="112" t="s">
        <v>14</v>
      </c>
      <c r="AC1" s="59"/>
      <c r="AD1" s="59"/>
      <c r="AE1" s="59"/>
      <c r="AF1" s="59" t="s">
        <v>15</v>
      </c>
      <c r="AG1" s="59"/>
      <c r="AH1" s="59"/>
      <c r="AI1" s="59"/>
      <c r="AJ1" s="59"/>
      <c r="AK1" s="112" t="s">
        <v>25</v>
      </c>
      <c r="AL1" s="112"/>
      <c r="AM1" s="112"/>
      <c r="AN1" s="112"/>
      <c r="AO1" s="112" t="s">
        <v>26</v>
      </c>
      <c r="AP1" s="112"/>
      <c r="AQ1" s="112"/>
      <c r="AR1" s="112"/>
      <c r="AS1" s="112" t="s">
        <v>27</v>
      </c>
      <c r="AT1" s="112"/>
      <c r="AU1" s="112"/>
      <c r="AV1" s="113"/>
    </row>
    <row r="2" spans="1:48" ht="18.75" customHeight="1" x14ac:dyDescent="0.4">
      <c r="A2" s="79" t="s">
        <v>0</v>
      </c>
      <c r="B2" s="80"/>
      <c r="C2" s="80"/>
      <c r="D2" s="80"/>
      <c r="E2" s="85" t="s">
        <v>6</v>
      </c>
      <c r="F2" s="86"/>
      <c r="G2" s="86"/>
      <c r="H2" s="67">
        <f>入力!E3</f>
        <v>1000000</v>
      </c>
      <c r="I2" s="71"/>
      <c r="J2" s="71"/>
      <c r="K2" s="72"/>
      <c r="L2" s="73">
        <f>入力!F3</f>
        <v>700000000</v>
      </c>
      <c r="M2" s="74"/>
      <c r="N2" s="74"/>
      <c r="O2" s="75"/>
      <c r="P2" s="19"/>
      <c r="Q2" s="79" t="s">
        <v>12</v>
      </c>
      <c r="R2" s="80"/>
      <c r="S2" s="80"/>
      <c r="T2" s="80"/>
      <c r="U2" s="85" t="s">
        <v>6</v>
      </c>
      <c r="V2" s="86"/>
      <c r="W2" s="86"/>
      <c r="X2" s="67">
        <f>入力!J3</f>
        <v>720000</v>
      </c>
      <c r="Y2" s="71"/>
      <c r="Z2" s="71"/>
      <c r="AA2" s="71"/>
      <c r="AB2" s="76">
        <f>ワークシート!E24</f>
        <v>0.28000000000000003</v>
      </c>
      <c r="AC2" s="77"/>
      <c r="AD2" s="77"/>
      <c r="AE2" s="77"/>
      <c r="AF2" s="78" t="str">
        <f>INDEX(判定率表,MATCH(ワークシート!F24,ワークシート!$B$17:$B$19,0),3)</f>
        <v>該当せず</v>
      </c>
      <c r="AG2" s="77"/>
      <c r="AH2" s="77"/>
      <c r="AI2" s="77"/>
      <c r="AJ2" s="77"/>
      <c r="AK2" s="67">
        <f>ワークシート!I24</f>
        <v>0</v>
      </c>
      <c r="AL2" s="67"/>
      <c r="AM2" s="67"/>
      <c r="AN2" s="67"/>
      <c r="AO2" s="67">
        <f>ワークシート!H24</f>
        <v>0</v>
      </c>
      <c r="AP2" s="67"/>
      <c r="AQ2" s="67"/>
      <c r="AR2" s="67"/>
      <c r="AS2" s="67">
        <f>ワークシート!J24</f>
        <v>0</v>
      </c>
      <c r="AT2" s="67"/>
      <c r="AU2" s="67"/>
      <c r="AV2" s="68"/>
    </row>
    <row r="3" spans="1:48" ht="18.75" customHeight="1" x14ac:dyDescent="0.4">
      <c r="A3" s="83"/>
      <c r="B3" s="84"/>
      <c r="C3" s="84"/>
      <c r="D3" s="84"/>
      <c r="E3" s="89" t="s">
        <v>7</v>
      </c>
      <c r="F3" s="90"/>
      <c r="G3" s="90"/>
      <c r="H3" s="67">
        <f>入力!E4</f>
        <v>1200000</v>
      </c>
      <c r="I3" s="71"/>
      <c r="J3" s="71"/>
      <c r="K3" s="72"/>
      <c r="L3" s="73">
        <f>入力!F4</f>
        <v>700000000</v>
      </c>
      <c r="M3" s="74"/>
      <c r="N3" s="74"/>
      <c r="O3" s="75"/>
      <c r="P3" s="19"/>
      <c r="Q3" s="83"/>
      <c r="R3" s="84"/>
      <c r="S3" s="84"/>
      <c r="T3" s="84"/>
      <c r="U3" s="89" t="s">
        <v>7</v>
      </c>
      <c r="V3" s="90"/>
      <c r="W3" s="90"/>
      <c r="X3" s="67">
        <f>入力!J4</f>
        <v>580000</v>
      </c>
      <c r="Y3" s="71"/>
      <c r="Z3" s="71"/>
      <c r="AA3" s="71"/>
      <c r="AB3" s="76">
        <f>ワークシート!E25</f>
        <v>0.51666666666666672</v>
      </c>
      <c r="AC3" s="77"/>
      <c r="AD3" s="77"/>
      <c r="AE3" s="77"/>
      <c r="AF3" s="78" t="str">
        <f>INDEX(判定率表,MATCH(ワークシート!F25,ワークシート!$B$17:$B$19,0),3)</f>
        <v>５０％以上</v>
      </c>
      <c r="AG3" s="77"/>
      <c r="AH3" s="77"/>
      <c r="AI3" s="77"/>
      <c r="AJ3" s="77"/>
      <c r="AK3" s="67">
        <f>ワークシート!I25</f>
        <v>2430000</v>
      </c>
      <c r="AL3" s="67"/>
      <c r="AM3" s="67"/>
      <c r="AN3" s="67"/>
      <c r="AO3" s="67">
        <f>ワークシート!H25</f>
        <v>2500000</v>
      </c>
      <c r="AP3" s="67"/>
      <c r="AQ3" s="67"/>
      <c r="AR3" s="67"/>
      <c r="AS3" s="67">
        <f>ワークシート!J25</f>
        <v>2430000</v>
      </c>
      <c r="AT3" s="67"/>
      <c r="AU3" s="67"/>
      <c r="AV3" s="68"/>
    </row>
    <row r="4" spans="1:48" ht="18.75" customHeight="1" x14ac:dyDescent="0.4">
      <c r="A4" s="79" t="s">
        <v>1</v>
      </c>
      <c r="B4" s="80"/>
      <c r="C4" s="80"/>
      <c r="D4" s="80"/>
      <c r="E4" s="85" t="s">
        <v>2</v>
      </c>
      <c r="F4" s="86"/>
      <c r="G4" s="86"/>
      <c r="H4" s="67">
        <f>入力!E5</f>
        <v>1100000</v>
      </c>
      <c r="I4" s="71"/>
      <c r="J4" s="71"/>
      <c r="K4" s="72"/>
      <c r="L4" s="73">
        <f>入力!F5</f>
        <v>125000000</v>
      </c>
      <c r="M4" s="74"/>
      <c r="N4" s="74"/>
      <c r="O4" s="75"/>
      <c r="P4" s="19"/>
      <c r="Q4" s="79" t="s">
        <v>13</v>
      </c>
      <c r="R4" s="80"/>
      <c r="S4" s="80"/>
      <c r="T4" s="80"/>
      <c r="U4" s="85" t="s">
        <v>2</v>
      </c>
      <c r="V4" s="86"/>
      <c r="W4" s="86"/>
      <c r="X4" s="67">
        <f>入力!J5</f>
        <v>660000</v>
      </c>
      <c r="Y4" s="71"/>
      <c r="Z4" s="71"/>
      <c r="AA4" s="71"/>
      <c r="AB4" s="76">
        <f>ワークシート!E26</f>
        <v>0.4</v>
      </c>
      <c r="AC4" s="77"/>
      <c r="AD4" s="77"/>
      <c r="AE4" s="77"/>
      <c r="AF4" s="78" t="str">
        <f>INDEX(判定率表,MATCH(ワークシート!F26,ワークシート!$B$17:$B$19,0),3)</f>
        <v>３０％以上</v>
      </c>
      <c r="AG4" s="77"/>
      <c r="AH4" s="77"/>
      <c r="AI4" s="77"/>
      <c r="AJ4" s="77"/>
      <c r="AK4" s="67">
        <f>ワークシート!I26</f>
        <v>1218000</v>
      </c>
      <c r="AL4" s="67"/>
      <c r="AM4" s="67"/>
      <c r="AN4" s="67"/>
      <c r="AO4" s="67">
        <f>ワークシート!H26</f>
        <v>900000</v>
      </c>
      <c r="AP4" s="67"/>
      <c r="AQ4" s="67"/>
      <c r="AR4" s="67"/>
      <c r="AS4" s="67">
        <f>ワークシート!J26</f>
        <v>900000</v>
      </c>
      <c r="AT4" s="67"/>
      <c r="AU4" s="67"/>
      <c r="AV4" s="68"/>
    </row>
    <row r="5" spans="1:48" ht="18.75" customHeight="1" x14ac:dyDescent="0.4">
      <c r="A5" s="81"/>
      <c r="B5" s="82"/>
      <c r="C5" s="82"/>
      <c r="D5" s="82"/>
      <c r="E5" s="69" t="s">
        <v>3</v>
      </c>
      <c r="F5" s="70"/>
      <c r="G5" s="70"/>
      <c r="H5" s="67">
        <f>入力!E6</f>
        <v>1050000</v>
      </c>
      <c r="I5" s="71"/>
      <c r="J5" s="71"/>
      <c r="K5" s="72"/>
      <c r="L5" s="73">
        <f>入力!F6</f>
        <v>125000000</v>
      </c>
      <c r="M5" s="74"/>
      <c r="N5" s="74"/>
      <c r="O5" s="75"/>
      <c r="P5" s="19"/>
      <c r="Q5" s="81"/>
      <c r="R5" s="82"/>
      <c r="S5" s="82"/>
      <c r="T5" s="82"/>
      <c r="U5" s="69" t="s">
        <v>3</v>
      </c>
      <c r="V5" s="70"/>
      <c r="W5" s="70"/>
      <c r="X5" s="67">
        <f>入力!J6</f>
        <v>700000</v>
      </c>
      <c r="Y5" s="71"/>
      <c r="Z5" s="71"/>
      <c r="AA5" s="71"/>
      <c r="AB5" s="76">
        <f>ワークシート!E27</f>
        <v>0.33333333333333331</v>
      </c>
      <c r="AC5" s="77"/>
      <c r="AD5" s="77"/>
      <c r="AE5" s="77"/>
      <c r="AF5" s="78" t="str">
        <f>INDEX(判定率表,MATCH(ワークシート!F27,ワークシート!$B$17:$B$19,0),3)</f>
        <v>３０％以上</v>
      </c>
      <c r="AG5" s="77"/>
      <c r="AH5" s="77"/>
      <c r="AI5" s="77"/>
      <c r="AJ5" s="77"/>
      <c r="AK5" s="67">
        <f>ワークシート!I27</f>
        <v>1098000</v>
      </c>
      <c r="AL5" s="67"/>
      <c r="AM5" s="67"/>
      <c r="AN5" s="67"/>
      <c r="AO5" s="67">
        <f>ワークシート!H27</f>
        <v>900000</v>
      </c>
      <c r="AP5" s="67"/>
      <c r="AQ5" s="67"/>
      <c r="AR5" s="67"/>
      <c r="AS5" s="67">
        <f>ワークシート!J27</f>
        <v>900000</v>
      </c>
      <c r="AT5" s="67"/>
      <c r="AU5" s="67"/>
      <c r="AV5" s="68"/>
    </row>
    <row r="6" spans="1:48" ht="18.75" customHeight="1" thickBot="1" x14ac:dyDescent="0.45">
      <c r="A6" s="83"/>
      <c r="B6" s="84"/>
      <c r="C6" s="84"/>
      <c r="D6" s="84"/>
      <c r="E6" s="89" t="s">
        <v>4</v>
      </c>
      <c r="F6" s="90"/>
      <c r="G6" s="90"/>
      <c r="H6" s="67">
        <f>入力!E7</f>
        <v>980000</v>
      </c>
      <c r="I6" s="71"/>
      <c r="J6" s="71"/>
      <c r="K6" s="72"/>
      <c r="L6" s="91">
        <f>入力!F7</f>
        <v>125000000</v>
      </c>
      <c r="M6" s="92"/>
      <c r="N6" s="92"/>
      <c r="O6" s="93"/>
      <c r="P6" s="19"/>
      <c r="Q6" s="87"/>
      <c r="R6" s="88"/>
      <c r="S6" s="88"/>
      <c r="T6" s="88"/>
      <c r="U6" s="94" t="s">
        <v>4</v>
      </c>
      <c r="V6" s="95"/>
      <c r="W6" s="95"/>
      <c r="X6" s="60">
        <f>入力!J7</f>
        <v>100000</v>
      </c>
      <c r="Y6" s="65"/>
      <c r="Z6" s="65"/>
      <c r="AA6" s="65"/>
      <c r="AB6" s="96">
        <f>ワークシート!E28</f>
        <v>0.89795918367346939</v>
      </c>
      <c r="AC6" s="97"/>
      <c r="AD6" s="97"/>
      <c r="AE6" s="97"/>
      <c r="AF6" s="98" t="str">
        <f>INDEX(判定率表,MATCH(ワークシート!F28,ワークシート!$B$17:$B$19,0),3)</f>
        <v>５０％以上</v>
      </c>
      <c r="AG6" s="97"/>
      <c r="AH6" s="97"/>
      <c r="AI6" s="97"/>
      <c r="AJ6" s="97"/>
      <c r="AK6" s="60">
        <f>ワークシート!I28</f>
        <v>4830000</v>
      </c>
      <c r="AL6" s="60"/>
      <c r="AM6" s="60"/>
      <c r="AN6" s="60"/>
      <c r="AO6" s="60">
        <f>ワークシート!H28</f>
        <v>1500000</v>
      </c>
      <c r="AP6" s="60"/>
      <c r="AQ6" s="60"/>
      <c r="AR6" s="60"/>
      <c r="AS6" s="60">
        <f>ワークシート!J28</f>
        <v>1500000</v>
      </c>
      <c r="AT6" s="60"/>
      <c r="AU6" s="60"/>
      <c r="AV6" s="61"/>
    </row>
    <row r="7" spans="1:48" ht="18.75" customHeight="1" thickBot="1" x14ac:dyDescent="0.45">
      <c r="A7" s="62" t="s">
        <v>20</v>
      </c>
      <c r="B7" s="63"/>
      <c r="C7" s="63"/>
      <c r="D7" s="63"/>
      <c r="E7" s="63"/>
      <c r="F7" s="63"/>
      <c r="G7" s="64"/>
      <c r="H7" s="60">
        <f>SUM(H2:K6)</f>
        <v>5330000</v>
      </c>
      <c r="I7" s="65"/>
      <c r="J7" s="65"/>
      <c r="K7" s="66"/>
      <c r="L7" s="19"/>
      <c r="M7" s="19"/>
      <c r="N7" s="19"/>
      <c r="O7" s="20"/>
      <c r="P7" s="20"/>
      <c r="Q7" s="28"/>
      <c r="R7" s="28"/>
      <c r="S7" s="28"/>
      <c r="T7" s="28"/>
      <c r="U7" s="28"/>
      <c r="V7" s="28"/>
      <c r="W7" s="28"/>
      <c r="X7" s="22"/>
      <c r="Y7" s="21"/>
      <c r="Z7" s="21"/>
      <c r="AA7" s="21"/>
      <c r="AB7" s="32"/>
      <c r="AC7" s="28"/>
      <c r="AD7" s="28"/>
      <c r="AE7" s="28"/>
      <c r="AF7" s="31"/>
      <c r="AG7" s="30"/>
      <c r="AH7" s="30"/>
      <c r="AI7" s="30"/>
      <c r="AJ7" s="30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</row>
    <row r="8" spans="1:48" ht="18.75" customHeight="1" thickBot="1" x14ac:dyDescent="0.45">
      <c r="H8" s="44"/>
      <c r="I8" s="44"/>
      <c r="J8" s="44"/>
      <c r="K8" s="44"/>
      <c r="L8" s="27"/>
      <c r="M8" s="27"/>
      <c r="N8" s="27"/>
      <c r="O8" s="20"/>
      <c r="P8" s="20"/>
      <c r="Q8" s="30"/>
      <c r="R8" s="30"/>
      <c r="S8" s="30"/>
      <c r="T8" s="30"/>
      <c r="U8" s="30"/>
      <c r="V8" s="30"/>
      <c r="W8" s="30"/>
      <c r="X8" s="44"/>
      <c r="Y8" s="44"/>
      <c r="Z8" s="44"/>
      <c r="AA8" s="44"/>
      <c r="AB8" s="33"/>
      <c r="AC8" s="33"/>
      <c r="AD8" s="33"/>
      <c r="AE8" s="33"/>
      <c r="AF8" s="30"/>
      <c r="AG8" s="30"/>
      <c r="AH8" s="30"/>
      <c r="AI8" s="30"/>
      <c r="AJ8" s="30"/>
      <c r="AK8" s="44"/>
      <c r="AL8" s="44"/>
      <c r="AM8" s="44"/>
      <c r="AN8" s="44"/>
      <c r="AO8" s="44"/>
      <c r="AP8" s="44"/>
      <c r="AQ8" s="44"/>
      <c r="AR8" s="44"/>
      <c r="AS8" s="44"/>
      <c r="AT8" s="44"/>
      <c r="AU8" s="44"/>
      <c r="AV8" s="44"/>
    </row>
    <row r="9" spans="1:48" ht="18.75" customHeight="1" x14ac:dyDescent="0.4">
      <c r="A9" s="101" t="s">
        <v>5</v>
      </c>
      <c r="B9" s="102"/>
      <c r="C9" s="102"/>
      <c r="D9" s="102"/>
      <c r="E9" s="103" t="s">
        <v>6</v>
      </c>
      <c r="F9" s="104"/>
      <c r="G9" s="104"/>
      <c r="H9" s="99">
        <f>入力!E9</f>
        <v>1150000</v>
      </c>
      <c r="I9" s="105"/>
      <c r="J9" s="105"/>
      <c r="K9" s="106"/>
      <c r="L9" s="107">
        <f>入力!F9</f>
        <v>125000000</v>
      </c>
      <c r="M9" s="108"/>
      <c r="N9" s="108"/>
      <c r="O9" s="109"/>
      <c r="P9" s="19"/>
      <c r="Q9" s="101" t="s">
        <v>12</v>
      </c>
      <c r="R9" s="102"/>
      <c r="S9" s="102"/>
      <c r="T9" s="102"/>
      <c r="U9" s="103" t="s">
        <v>6</v>
      </c>
      <c r="V9" s="104"/>
      <c r="W9" s="104"/>
      <c r="X9" s="99">
        <f>入力!J3</f>
        <v>720000</v>
      </c>
      <c r="Y9" s="105"/>
      <c r="Z9" s="105"/>
      <c r="AA9" s="105"/>
      <c r="AB9" s="110">
        <f>ワークシート!E29</f>
        <v>0.37391304347826088</v>
      </c>
      <c r="AC9" s="59"/>
      <c r="AD9" s="59"/>
      <c r="AE9" s="59"/>
      <c r="AF9" s="111" t="str">
        <f>INDEX(判定率表,MATCH(ワークシート!F29,ワークシート!$B$17:$B$19,0),3)</f>
        <v>３０％以上</v>
      </c>
      <c r="AG9" s="59"/>
      <c r="AH9" s="59"/>
      <c r="AI9" s="59"/>
      <c r="AJ9" s="59"/>
      <c r="AK9" s="99">
        <f>ワークシート!I29</f>
        <v>117000</v>
      </c>
      <c r="AL9" s="99"/>
      <c r="AM9" s="99"/>
      <c r="AN9" s="99"/>
      <c r="AO9" s="99">
        <f>ワークシート!H29</f>
        <v>900000</v>
      </c>
      <c r="AP9" s="99"/>
      <c r="AQ9" s="99"/>
      <c r="AR9" s="99"/>
      <c r="AS9" s="99">
        <f>ワークシート!J29</f>
        <v>117000</v>
      </c>
      <c r="AT9" s="99"/>
      <c r="AU9" s="99"/>
      <c r="AV9" s="100"/>
    </row>
    <row r="10" spans="1:48" ht="18.75" customHeight="1" x14ac:dyDescent="0.4">
      <c r="A10" s="83"/>
      <c r="B10" s="84"/>
      <c r="C10" s="84"/>
      <c r="D10" s="84"/>
      <c r="E10" s="89" t="s">
        <v>7</v>
      </c>
      <c r="F10" s="90"/>
      <c r="G10" s="90"/>
      <c r="H10" s="67">
        <f>入力!E10</f>
        <v>985000</v>
      </c>
      <c r="I10" s="71"/>
      <c r="J10" s="71"/>
      <c r="K10" s="72"/>
      <c r="L10" s="73">
        <f>入力!F10</f>
        <v>125000000</v>
      </c>
      <c r="M10" s="74"/>
      <c r="N10" s="74"/>
      <c r="O10" s="75"/>
      <c r="P10" s="19"/>
      <c r="Q10" s="83"/>
      <c r="R10" s="84"/>
      <c r="S10" s="84"/>
      <c r="T10" s="84"/>
      <c r="U10" s="89" t="s">
        <v>7</v>
      </c>
      <c r="V10" s="90"/>
      <c r="W10" s="90"/>
      <c r="X10" s="67">
        <f>入力!J4</f>
        <v>580000</v>
      </c>
      <c r="Y10" s="71"/>
      <c r="Z10" s="71"/>
      <c r="AA10" s="71"/>
      <c r="AB10" s="76">
        <f>ワークシート!E30</f>
        <v>0.41116751269035534</v>
      </c>
      <c r="AC10" s="77"/>
      <c r="AD10" s="77"/>
      <c r="AE10" s="77"/>
      <c r="AF10" s="78" t="str">
        <f>INDEX(判定率表,MATCH(ワークシート!F30,ワークシート!$B$17:$B$19,0),3)</f>
        <v>３０％以上</v>
      </c>
      <c r="AG10" s="77"/>
      <c r="AH10" s="77"/>
      <c r="AI10" s="77"/>
      <c r="AJ10" s="77"/>
      <c r="AK10" s="67">
        <f>ワークシート!I30</f>
        <v>537000</v>
      </c>
      <c r="AL10" s="67"/>
      <c r="AM10" s="67"/>
      <c r="AN10" s="67"/>
      <c r="AO10" s="67">
        <f>ワークシート!H30</f>
        <v>900000</v>
      </c>
      <c r="AP10" s="67"/>
      <c r="AQ10" s="67"/>
      <c r="AR10" s="67"/>
      <c r="AS10" s="67">
        <f>ワークシート!J30</f>
        <v>537000</v>
      </c>
      <c r="AT10" s="67"/>
      <c r="AU10" s="67"/>
      <c r="AV10" s="68"/>
    </row>
    <row r="11" spans="1:48" ht="18.75" customHeight="1" x14ac:dyDescent="0.4">
      <c r="A11" s="79" t="s">
        <v>8</v>
      </c>
      <c r="B11" s="80"/>
      <c r="C11" s="80"/>
      <c r="D11" s="80"/>
      <c r="E11" s="85" t="s">
        <v>2</v>
      </c>
      <c r="F11" s="86"/>
      <c r="G11" s="86"/>
      <c r="H11" s="67">
        <f>入力!E11</f>
        <v>880000</v>
      </c>
      <c r="I11" s="71"/>
      <c r="J11" s="71"/>
      <c r="K11" s="72"/>
      <c r="L11" s="73">
        <f>入力!F11</f>
        <v>75000000</v>
      </c>
      <c r="M11" s="74"/>
      <c r="N11" s="74"/>
      <c r="O11" s="75"/>
      <c r="P11" s="19"/>
      <c r="Q11" s="79" t="s">
        <v>13</v>
      </c>
      <c r="R11" s="80"/>
      <c r="S11" s="80"/>
      <c r="T11" s="80"/>
      <c r="U11" s="85" t="s">
        <v>2</v>
      </c>
      <c r="V11" s="86"/>
      <c r="W11" s="86"/>
      <c r="X11" s="67">
        <f>入力!J5</f>
        <v>660000</v>
      </c>
      <c r="Y11" s="71"/>
      <c r="Z11" s="71"/>
      <c r="AA11" s="71"/>
      <c r="AB11" s="76">
        <f>ワークシート!E31</f>
        <v>0.25</v>
      </c>
      <c r="AC11" s="77"/>
      <c r="AD11" s="77"/>
      <c r="AE11" s="77"/>
      <c r="AF11" s="78" t="str">
        <f>INDEX(判定率表,MATCH(ワークシート!F31,ワークシート!$B$17:$B$19,0),3)</f>
        <v>該当せず</v>
      </c>
      <c r="AG11" s="77"/>
      <c r="AH11" s="77"/>
      <c r="AI11" s="77"/>
      <c r="AJ11" s="77"/>
      <c r="AK11" s="67">
        <f>ワークシート!I31</f>
        <v>0</v>
      </c>
      <c r="AL11" s="67"/>
      <c r="AM11" s="67"/>
      <c r="AN11" s="67"/>
      <c r="AO11" s="67">
        <f>ワークシート!H31</f>
        <v>0</v>
      </c>
      <c r="AP11" s="67"/>
      <c r="AQ11" s="67"/>
      <c r="AR11" s="67"/>
      <c r="AS11" s="67">
        <f>ワークシート!J31</f>
        <v>0</v>
      </c>
      <c r="AT11" s="67"/>
      <c r="AU11" s="67"/>
      <c r="AV11" s="68"/>
    </row>
    <row r="12" spans="1:48" ht="18.75" customHeight="1" x14ac:dyDescent="0.4">
      <c r="A12" s="81"/>
      <c r="B12" s="82"/>
      <c r="C12" s="82"/>
      <c r="D12" s="82"/>
      <c r="E12" s="69" t="s">
        <v>3</v>
      </c>
      <c r="F12" s="70"/>
      <c r="G12" s="70"/>
      <c r="H12" s="67">
        <f>入力!E12</f>
        <v>430000</v>
      </c>
      <c r="I12" s="71"/>
      <c r="J12" s="71"/>
      <c r="K12" s="72"/>
      <c r="L12" s="73">
        <f>入力!F12</f>
        <v>75000000</v>
      </c>
      <c r="M12" s="74"/>
      <c r="N12" s="74"/>
      <c r="O12" s="75"/>
      <c r="P12" s="19"/>
      <c r="Q12" s="81"/>
      <c r="R12" s="82"/>
      <c r="S12" s="82"/>
      <c r="T12" s="82"/>
      <c r="U12" s="69" t="s">
        <v>3</v>
      </c>
      <c r="V12" s="70"/>
      <c r="W12" s="70"/>
      <c r="X12" s="67">
        <f>入力!J6</f>
        <v>700000</v>
      </c>
      <c r="Y12" s="71"/>
      <c r="Z12" s="71"/>
      <c r="AA12" s="71"/>
      <c r="AB12" s="76">
        <f>ワークシート!E32</f>
        <v>-0.62790697674418605</v>
      </c>
      <c r="AC12" s="77"/>
      <c r="AD12" s="77"/>
      <c r="AE12" s="77"/>
      <c r="AF12" s="78" t="str">
        <f>INDEX(判定率表,MATCH(ワークシート!F32,ワークシート!$B$17:$B$19,0),3)</f>
        <v>該当せず</v>
      </c>
      <c r="AG12" s="77"/>
      <c r="AH12" s="77"/>
      <c r="AI12" s="77"/>
      <c r="AJ12" s="77"/>
      <c r="AK12" s="67">
        <f>ワークシート!I32</f>
        <v>0</v>
      </c>
      <c r="AL12" s="67"/>
      <c r="AM12" s="67"/>
      <c r="AN12" s="67"/>
      <c r="AO12" s="67">
        <f>ワークシート!H32</f>
        <v>0</v>
      </c>
      <c r="AP12" s="67"/>
      <c r="AQ12" s="67"/>
      <c r="AR12" s="67"/>
      <c r="AS12" s="67">
        <f>ワークシート!J32</f>
        <v>0</v>
      </c>
      <c r="AT12" s="67"/>
      <c r="AU12" s="67"/>
      <c r="AV12" s="68"/>
    </row>
    <row r="13" spans="1:48" ht="18.75" customHeight="1" thickBot="1" x14ac:dyDescent="0.45">
      <c r="A13" s="83"/>
      <c r="B13" s="84"/>
      <c r="C13" s="84"/>
      <c r="D13" s="84"/>
      <c r="E13" s="89" t="s">
        <v>4</v>
      </c>
      <c r="F13" s="90"/>
      <c r="G13" s="90"/>
      <c r="H13" s="67">
        <f>入力!E13</f>
        <v>350000</v>
      </c>
      <c r="I13" s="71"/>
      <c r="J13" s="71"/>
      <c r="K13" s="72"/>
      <c r="L13" s="91">
        <f>入力!F13</f>
        <v>75000000</v>
      </c>
      <c r="M13" s="92"/>
      <c r="N13" s="92"/>
      <c r="O13" s="93"/>
      <c r="P13" s="19"/>
      <c r="Q13" s="87"/>
      <c r="R13" s="88"/>
      <c r="S13" s="88"/>
      <c r="T13" s="88"/>
      <c r="U13" s="94" t="s">
        <v>4</v>
      </c>
      <c r="V13" s="95"/>
      <c r="W13" s="95"/>
      <c r="X13" s="60">
        <f>入力!J7</f>
        <v>100000</v>
      </c>
      <c r="Y13" s="65"/>
      <c r="Z13" s="65"/>
      <c r="AA13" s="65"/>
      <c r="AB13" s="96">
        <f>ワークシート!E33</f>
        <v>0.7142857142857143</v>
      </c>
      <c r="AC13" s="97"/>
      <c r="AD13" s="97"/>
      <c r="AE13" s="97"/>
      <c r="AF13" s="98" t="str">
        <f>INDEX(判定率表,MATCH(ワークシート!F33,ワークシート!$B$17:$B$19,0),3)</f>
        <v>５０％以上</v>
      </c>
      <c r="AG13" s="97"/>
      <c r="AH13" s="97"/>
      <c r="AI13" s="97"/>
      <c r="AJ13" s="97"/>
      <c r="AK13" s="60">
        <f>ワークシート!I33</f>
        <v>3295000</v>
      </c>
      <c r="AL13" s="60"/>
      <c r="AM13" s="60"/>
      <c r="AN13" s="60"/>
      <c r="AO13" s="60">
        <f>ワークシート!H33</f>
        <v>1000000</v>
      </c>
      <c r="AP13" s="60"/>
      <c r="AQ13" s="60"/>
      <c r="AR13" s="60"/>
      <c r="AS13" s="60">
        <f>ワークシート!J33</f>
        <v>1000000</v>
      </c>
      <c r="AT13" s="60"/>
      <c r="AU13" s="60"/>
      <c r="AV13" s="61"/>
    </row>
    <row r="14" spans="1:48" ht="18.75" customHeight="1" thickBot="1" x14ac:dyDescent="0.45">
      <c r="A14" s="62" t="s">
        <v>20</v>
      </c>
      <c r="B14" s="63"/>
      <c r="C14" s="63"/>
      <c r="D14" s="63"/>
      <c r="E14" s="63"/>
      <c r="F14" s="63"/>
      <c r="G14" s="64"/>
      <c r="H14" s="60">
        <f>SUM(H9:K13)</f>
        <v>3795000</v>
      </c>
      <c r="I14" s="65"/>
      <c r="J14" s="65"/>
      <c r="K14" s="66"/>
      <c r="L14" s="21"/>
      <c r="M14" s="21"/>
      <c r="N14" s="21"/>
      <c r="O14" s="25"/>
      <c r="P14" s="21"/>
      <c r="Q14" s="21"/>
      <c r="R14" s="21"/>
      <c r="S14" s="21"/>
      <c r="T14" s="21"/>
      <c r="U14" s="21"/>
      <c r="V14" s="21"/>
      <c r="W14" s="22"/>
      <c r="X14" s="21"/>
      <c r="Y14" s="21"/>
      <c r="Z14" s="21"/>
      <c r="AA14" s="23"/>
      <c r="AB14" s="21"/>
      <c r="AC14" s="21"/>
      <c r="AD14" s="21"/>
      <c r="AE14" s="24"/>
      <c r="AF14" s="25"/>
      <c r="AG14" s="25"/>
      <c r="AH14" s="25"/>
      <c r="AI14" s="25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25"/>
    </row>
    <row r="15" spans="1:48" ht="18.75" customHeight="1" thickBot="1" x14ac:dyDescent="0.45">
      <c r="H15" s="44"/>
      <c r="I15" s="44"/>
      <c r="J15" s="44"/>
      <c r="K15" s="44"/>
      <c r="L15" s="25"/>
      <c r="M15" s="25"/>
      <c r="N15" s="25"/>
      <c r="O15" s="25"/>
      <c r="X15" s="44"/>
      <c r="Y15" s="44"/>
      <c r="Z15" s="44"/>
      <c r="AA15" s="44"/>
      <c r="AK15" s="44"/>
      <c r="AL15" s="44"/>
      <c r="AM15" s="44"/>
      <c r="AN15" s="44"/>
      <c r="AO15" s="44"/>
      <c r="AP15" s="44"/>
      <c r="AQ15" s="44"/>
      <c r="AR15" s="44"/>
      <c r="AS15" s="25"/>
      <c r="AT15" s="25"/>
      <c r="AU15" s="25"/>
      <c r="AV15" s="25"/>
    </row>
    <row r="16" spans="1:48" ht="18.75" customHeight="1" x14ac:dyDescent="0.4">
      <c r="A16" s="101" t="s">
        <v>8</v>
      </c>
      <c r="B16" s="102"/>
      <c r="C16" s="102"/>
      <c r="D16" s="102"/>
      <c r="E16" s="103" t="s">
        <v>6</v>
      </c>
      <c r="F16" s="104"/>
      <c r="G16" s="104"/>
      <c r="H16" s="99">
        <f>入力!E15</f>
        <v>1200000</v>
      </c>
      <c r="I16" s="105"/>
      <c r="J16" s="105"/>
      <c r="K16" s="106"/>
      <c r="L16" s="107">
        <f>入力!F15</f>
        <v>75000000</v>
      </c>
      <c r="M16" s="108"/>
      <c r="N16" s="108"/>
      <c r="O16" s="109"/>
      <c r="P16" s="19"/>
      <c r="Q16" s="101" t="s">
        <v>12</v>
      </c>
      <c r="R16" s="102"/>
      <c r="S16" s="102"/>
      <c r="T16" s="102"/>
      <c r="U16" s="103" t="s">
        <v>6</v>
      </c>
      <c r="V16" s="104"/>
      <c r="W16" s="104"/>
      <c r="X16" s="99">
        <f>入力!J3</f>
        <v>720000</v>
      </c>
      <c r="Y16" s="105"/>
      <c r="Z16" s="105"/>
      <c r="AA16" s="105"/>
      <c r="AB16" s="110">
        <f>ワークシート!E34</f>
        <v>0.4</v>
      </c>
      <c r="AC16" s="59"/>
      <c r="AD16" s="59"/>
      <c r="AE16" s="59"/>
      <c r="AF16" s="111" t="str">
        <f>INDEX(判定率表,MATCH(ワークシート!F34,ワークシート!$B$17:$B$19,0),3)</f>
        <v>３０％以上</v>
      </c>
      <c r="AG16" s="59"/>
      <c r="AH16" s="59"/>
      <c r="AI16" s="59"/>
      <c r="AJ16" s="59"/>
      <c r="AK16" s="99">
        <f>ワークシート!I34</f>
        <v>3000000</v>
      </c>
      <c r="AL16" s="99"/>
      <c r="AM16" s="99"/>
      <c r="AN16" s="99"/>
      <c r="AO16" s="99">
        <f>ワークシート!H34</f>
        <v>600000</v>
      </c>
      <c r="AP16" s="99"/>
      <c r="AQ16" s="99"/>
      <c r="AR16" s="99"/>
      <c r="AS16" s="99">
        <f>ワークシート!J34</f>
        <v>600000</v>
      </c>
      <c r="AT16" s="99"/>
      <c r="AU16" s="99"/>
      <c r="AV16" s="100"/>
    </row>
    <row r="17" spans="1:48" ht="18.75" customHeight="1" x14ac:dyDescent="0.4">
      <c r="A17" s="83"/>
      <c r="B17" s="84"/>
      <c r="C17" s="84"/>
      <c r="D17" s="84"/>
      <c r="E17" s="89" t="s">
        <v>7</v>
      </c>
      <c r="F17" s="90"/>
      <c r="G17" s="90"/>
      <c r="H17" s="67">
        <f>入力!E16</f>
        <v>2500000</v>
      </c>
      <c r="I17" s="71"/>
      <c r="J17" s="71"/>
      <c r="K17" s="72"/>
      <c r="L17" s="73">
        <f>入力!F16</f>
        <v>75000000</v>
      </c>
      <c r="M17" s="74"/>
      <c r="N17" s="74"/>
      <c r="O17" s="75"/>
      <c r="P17" s="19"/>
      <c r="Q17" s="83"/>
      <c r="R17" s="84"/>
      <c r="S17" s="84"/>
      <c r="T17" s="84"/>
      <c r="U17" s="89" t="s">
        <v>7</v>
      </c>
      <c r="V17" s="90"/>
      <c r="W17" s="90"/>
      <c r="X17" s="67">
        <f>入力!J4</f>
        <v>580000</v>
      </c>
      <c r="Y17" s="71"/>
      <c r="Z17" s="71"/>
      <c r="AA17" s="71"/>
      <c r="AB17" s="76">
        <f>ワークシート!E35</f>
        <v>0.76800000000000002</v>
      </c>
      <c r="AC17" s="77"/>
      <c r="AD17" s="77"/>
      <c r="AE17" s="77"/>
      <c r="AF17" s="78" t="str">
        <f>INDEX(判定率表,MATCH(ワークシート!F35,ワークシート!$B$17:$B$19,0),3)</f>
        <v>５０％以上</v>
      </c>
      <c r="AG17" s="77"/>
      <c r="AH17" s="77"/>
      <c r="AI17" s="77"/>
      <c r="AJ17" s="77"/>
      <c r="AK17" s="67">
        <f>ワークシート!I35</f>
        <v>5700000</v>
      </c>
      <c r="AL17" s="67"/>
      <c r="AM17" s="67"/>
      <c r="AN17" s="67"/>
      <c r="AO17" s="67">
        <f>ワークシート!H35</f>
        <v>1000000</v>
      </c>
      <c r="AP17" s="67"/>
      <c r="AQ17" s="67"/>
      <c r="AR17" s="67"/>
      <c r="AS17" s="67">
        <f>ワークシート!J35</f>
        <v>1000000</v>
      </c>
      <c r="AT17" s="67"/>
      <c r="AU17" s="67"/>
      <c r="AV17" s="68"/>
    </row>
    <row r="18" spans="1:48" ht="18.75" customHeight="1" x14ac:dyDescent="0.4">
      <c r="A18" s="79" t="s">
        <v>12</v>
      </c>
      <c r="B18" s="80"/>
      <c r="C18" s="80"/>
      <c r="D18" s="80"/>
      <c r="E18" s="85" t="s">
        <v>2</v>
      </c>
      <c r="F18" s="86"/>
      <c r="G18" s="86"/>
      <c r="H18" s="67">
        <f>入力!E17</f>
        <v>3300000</v>
      </c>
      <c r="I18" s="71"/>
      <c r="J18" s="71"/>
      <c r="K18" s="72"/>
      <c r="L18" s="73">
        <f>入力!F17</f>
        <v>500000000</v>
      </c>
      <c r="M18" s="74"/>
      <c r="N18" s="74"/>
      <c r="O18" s="75"/>
      <c r="P18" s="19"/>
      <c r="Q18" s="79" t="s">
        <v>13</v>
      </c>
      <c r="R18" s="80"/>
      <c r="S18" s="80"/>
      <c r="T18" s="80"/>
      <c r="U18" s="85" t="s">
        <v>2</v>
      </c>
      <c r="V18" s="86"/>
      <c r="W18" s="86"/>
      <c r="X18" s="67">
        <f>入力!J5</f>
        <v>660000</v>
      </c>
      <c r="Y18" s="71"/>
      <c r="Z18" s="71"/>
      <c r="AA18" s="71"/>
      <c r="AB18" s="76">
        <f>ワークシート!E36</f>
        <v>0.8</v>
      </c>
      <c r="AC18" s="77"/>
      <c r="AD18" s="77"/>
      <c r="AE18" s="77"/>
      <c r="AF18" s="78" t="str">
        <f>INDEX(判定率表,MATCH(ワークシート!F36,ワークシート!$B$17:$B$19,0),3)</f>
        <v>５０％以上</v>
      </c>
      <c r="AG18" s="77"/>
      <c r="AH18" s="77"/>
      <c r="AI18" s="77"/>
      <c r="AJ18" s="77"/>
      <c r="AK18" s="67">
        <f>ワークシート!I36</f>
        <v>5300000</v>
      </c>
      <c r="AL18" s="67"/>
      <c r="AM18" s="67"/>
      <c r="AN18" s="67"/>
      <c r="AO18" s="67">
        <f>ワークシート!H36</f>
        <v>1500000</v>
      </c>
      <c r="AP18" s="67"/>
      <c r="AQ18" s="67"/>
      <c r="AR18" s="67"/>
      <c r="AS18" s="67">
        <f>ワークシート!J36</f>
        <v>1500000</v>
      </c>
      <c r="AT18" s="67"/>
      <c r="AU18" s="67"/>
      <c r="AV18" s="68"/>
    </row>
    <row r="19" spans="1:48" ht="18.75" customHeight="1" x14ac:dyDescent="0.4">
      <c r="A19" s="81"/>
      <c r="B19" s="82"/>
      <c r="C19" s="82"/>
      <c r="D19" s="82"/>
      <c r="E19" s="69" t="s">
        <v>3</v>
      </c>
      <c r="F19" s="70"/>
      <c r="G19" s="70"/>
      <c r="H19" s="67">
        <f>入力!E18</f>
        <v>1200000</v>
      </c>
      <c r="I19" s="71"/>
      <c r="J19" s="71"/>
      <c r="K19" s="72"/>
      <c r="L19" s="73">
        <f>入力!F18</f>
        <v>500000000</v>
      </c>
      <c r="M19" s="74"/>
      <c r="N19" s="74"/>
      <c r="O19" s="75"/>
      <c r="P19" s="19"/>
      <c r="Q19" s="81"/>
      <c r="R19" s="82"/>
      <c r="S19" s="82"/>
      <c r="T19" s="82"/>
      <c r="U19" s="69" t="s">
        <v>3</v>
      </c>
      <c r="V19" s="70"/>
      <c r="W19" s="70"/>
      <c r="X19" s="67">
        <f>入力!J6</f>
        <v>700000</v>
      </c>
      <c r="Y19" s="71"/>
      <c r="Z19" s="71"/>
      <c r="AA19" s="71"/>
      <c r="AB19" s="76">
        <f>ワークシート!E37</f>
        <v>0.41666666666666669</v>
      </c>
      <c r="AC19" s="77"/>
      <c r="AD19" s="77"/>
      <c r="AE19" s="77"/>
      <c r="AF19" s="78" t="str">
        <f>INDEX(判定率表,MATCH(ワークシート!F37,ワークシート!$B$17:$B$19,0),3)</f>
        <v>３０％以上</v>
      </c>
      <c r="AG19" s="77"/>
      <c r="AH19" s="77"/>
      <c r="AI19" s="77"/>
      <c r="AJ19" s="77"/>
      <c r="AK19" s="67">
        <f>ワークシート!I37</f>
        <v>3060000</v>
      </c>
      <c r="AL19" s="67"/>
      <c r="AM19" s="67"/>
      <c r="AN19" s="67"/>
      <c r="AO19" s="67">
        <f>ワークシート!H37</f>
        <v>900000</v>
      </c>
      <c r="AP19" s="67"/>
      <c r="AQ19" s="67"/>
      <c r="AR19" s="67"/>
      <c r="AS19" s="67">
        <f>ワークシート!J37</f>
        <v>900000</v>
      </c>
      <c r="AT19" s="67"/>
      <c r="AU19" s="67"/>
      <c r="AV19" s="68"/>
    </row>
    <row r="20" spans="1:48" ht="18.75" customHeight="1" thickBot="1" x14ac:dyDescent="0.45">
      <c r="A20" s="83"/>
      <c r="B20" s="84"/>
      <c r="C20" s="84"/>
      <c r="D20" s="84"/>
      <c r="E20" s="89" t="s">
        <v>4</v>
      </c>
      <c r="F20" s="90"/>
      <c r="G20" s="90"/>
      <c r="H20" s="67">
        <f>入力!E19</f>
        <v>400000</v>
      </c>
      <c r="I20" s="71"/>
      <c r="J20" s="71"/>
      <c r="K20" s="72"/>
      <c r="L20" s="91">
        <f>入力!F19</f>
        <v>500000000</v>
      </c>
      <c r="M20" s="92"/>
      <c r="N20" s="92"/>
      <c r="O20" s="93"/>
      <c r="P20" s="19"/>
      <c r="Q20" s="87"/>
      <c r="R20" s="88"/>
      <c r="S20" s="88"/>
      <c r="T20" s="88"/>
      <c r="U20" s="94" t="s">
        <v>4</v>
      </c>
      <c r="V20" s="95"/>
      <c r="W20" s="95"/>
      <c r="X20" s="60">
        <f>入力!J7</f>
        <v>100000</v>
      </c>
      <c r="Y20" s="65"/>
      <c r="Z20" s="65"/>
      <c r="AA20" s="65"/>
      <c r="AB20" s="96">
        <f>ワークシート!E38</f>
        <v>0.75</v>
      </c>
      <c r="AC20" s="97"/>
      <c r="AD20" s="97"/>
      <c r="AE20" s="97"/>
      <c r="AF20" s="98" t="str">
        <f>INDEX(判定率表,MATCH(ワークシート!F38,ワークシート!$B$17:$B$19,0),3)</f>
        <v>５０％以上</v>
      </c>
      <c r="AG20" s="97"/>
      <c r="AH20" s="97"/>
      <c r="AI20" s="97"/>
      <c r="AJ20" s="97"/>
      <c r="AK20" s="60">
        <f>ワークシート!I38</f>
        <v>8100000</v>
      </c>
      <c r="AL20" s="60"/>
      <c r="AM20" s="60"/>
      <c r="AN20" s="60"/>
      <c r="AO20" s="60">
        <f>ワークシート!H38</f>
        <v>1500000</v>
      </c>
      <c r="AP20" s="60"/>
      <c r="AQ20" s="60"/>
      <c r="AR20" s="60"/>
      <c r="AS20" s="60">
        <f>ワークシート!J38</f>
        <v>1500000</v>
      </c>
      <c r="AT20" s="60"/>
      <c r="AU20" s="60"/>
      <c r="AV20" s="61"/>
    </row>
    <row r="21" spans="1:48" ht="18.75" customHeight="1" thickBot="1" x14ac:dyDescent="0.45">
      <c r="A21" s="62" t="s">
        <v>20</v>
      </c>
      <c r="B21" s="63"/>
      <c r="C21" s="63"/>
      <c r="D21" s="63"/>
      <c r="E21" s="63"/>
      <c r="F21" s="63"/>
      <c r="G21" s="64"/>
      <c r="H21" s="60">
        <f>SUM(H16:K20)</f>
        <v>8600000</v>
      </c>
      <c r="I21" s="65"/>
      <c r="J21" s="65"/>
      <c r="K21" s="66"/>
      <c r="L21" s="21"/>
      <c r="M21" s="21"/>
      <c r="N21" s="21"/>
      <c r="O21" s="25"/>
      <c r="P21" s="21"/>
      <c r="Q21" s="21"/>
      <c r="R21" s="21"/>
      <c r="S21" s="21"/>
      <c r="T21" s="21"/>
      <c r="U21" s="21"/>
      <c r="V21" s="21"/>
      <c r="W21" s="22"/>
      <c r="X21" s="21"/>
      <c r="Y21" s="21"/>
      <c r="Z21" s="21"/>
      <c r="AA21" s="23"/>
      <c r="AB21" s="21"/>
      <c r="AC21" s="21"/>
      <c r="AD21" s="21"/>
      <c r="AE21" s="24"/>
      <c r="AF21" s="25"/>
      <c r="AG21" s="25"/>
      <c r="AH21" s="25"/>
      <c r="AI21" s="25"/>
      <c r="AS21" s="26"/>
      <c r="AT21" s="26"/>
      <c r="AU21" s="26"/>
    </row>
    <row r="22" spans="1:48" ht="18.75" customHeight="1" x14ac:dyDescent="0.4">
      <c r="A22" s="26"/>
      <c r="B22" s="26"/>
      <c r="C22" s="26"/>
      <c r="D22" s="26"/>
      <c r="E22" s="26"/>
      <c r="F22" s="26"/>
      <c r="G22" s="26"/>
      <c r="H22" s="18"/>
      <c r="I22" s="18"/>
      <c r="J22" s="18"/>
      <c r="K22" s="18"/>
      <c r="T22" s="18"/>
      <c r="U22" s="18"/>
      <c r="V22" s="18"/>
      <c r="W22" s="18"/>
      <c r="X22" s="18"/>
      <c r="Y22" s="18"/>
      <c r="Z22" s="18"/>
      <c r="AA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</row>
    <row r="23" spans="1:48" ht="18.75" customHeight="1" x14ac:dyDescent="0.4">
      <c r="A23" s="26"/>
      <c r="B23" s="26"/>
      <c r="C23" s="26"/>
      <c r="D23" s="26"/>
      <c r="E23" s="26"/>
      <c r="F23" s="26"/>
      <c r="G23" s="26"/>
      <c r="H23" s="18"/>
      <c r="I23" s="18"/>
      <c r="J23" s="18"/>
      <c r="K23" s="18"/>
      <c r="T23" s="18"/>
      <c r="U23" s="18"/>
      <c r="V23" s="18"/>
      <c r="W23" s="18"/>
      <c r="X23" s="18"/>
      <c r="Y23" s="18"/>
      <c r="Z23" s="18"/>
      <c r="AA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 t="s">
        <v>49</v>
      </c>
    </row>
    <row r="24" spans="1:48" ht="18.75" customHeight="1" x14ac:dyDescent="0.4">
      <c r="A24" s="26"/>
      <c r="B24" s="26"/>
      <c r="C24" s="26"/>
      <c r="D24" s="26"/>
      <c r="E24" s="26"/>
      <c r="F24" s="26"/>
      <c r="G24" s="26"/>
      <c r="H24" s="18"/>
      <c r="I24" s="18"/>
      <c r="J24" s="18"/>
      <c r="K24" s="18"/>
      <c r="T24" s="18"/>
      <c r="U24" s="18"/>
      <c r="V24" s="18"/>
      <c r="W24" s="18"/>
      <c r="X24" s="18"/>
      <c r="Y24" s="18"/>
      <c r="Z24" s="18"/>
      <c r="AA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 t="s">
        <v>50</v>
      </c>
    </row>
    <row r="25" spans="1:48" ht="18.75" customHeight="1" x14ac:dyDescent="0.4">
      <c r="A25" s="26"/>
      <c r="B25" s="26"/>
      <c r="C25" s="26"/>
      <c r="D25" s="26"/>
      <c r="E25" s="26"/>
      <c r="F25" s="26"/>
      <c r="G25" s="26"/>
      <c r="H25" s="18"/>
      <c r="I25" s="18"/>
      <c r="J25" s="18"/>
      <c r="K25" s="18"/>
      <c r="T25" s="18"/>
      <c r="U25" s="18"/>
      <c r="V25" s="18"/>
      <c r="W25" s="18"/>
      <c r="X25" s="18"/>
      <c r="Y25" s="18"/>
      <c r="Z25" s="18"/>
      <c r="AA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</row>
    <row r="26" spans="1:48" ht="18.75" customHeight="1" x14ac:dyDescent="0.4">
      <c r="A26" s="26"/>
      <c r="B26" s="26"/>
      <c r="C26" s="26"/>
      <c r="D26" s="26"/>
      <c r="E26" s="26"/>
      <c r="F26" s="26"/>
      <c r="G26" s="26"/>
      <c r="H26" s="18"/>
      <c r="I26" s="18"/>
      <c r="J26" s="18"/>
      <c r="K26" s="18"/>
      <c r="T26" s="18"/>
      <c r="U26" s="18"/>
      <c r="V26" s="18"/>
      <c r="W26" s="18"/>
      <c r="X26" s="18"/>
      <c r="Y26" s="18"/>
      <c r="Z26" s="18"/>
      <c r="AA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</row>
    <row r="27" spans="1:48" ht="18.75" customHeight="1" x14ac:dyDescent="0.4">
      <c r="A27" s="26"/>
      <c r="B27" s="26"/>
      <c r="C27" s="26"/>
      <c r="D27" s="26"/>
      <c r="E27" s="26"/>
      <c r="F27" s="26"/>
      <c r="G27" s="26"/>
      <c r="H27" s="18"/>
      <c r="I27" s="18"/>
      <c r="J27" s="18"/>
      <c r="K27" s="18"/>
      <c r="T27" s="18"/>
      <c r="U27" s="18"/>
      <c r="V27" s="18"/>
      <c r="W27" s="18"/>
      <c r="X27" s="18"/>
      <c r="Y27" s="18"/>
      <c r="Z27" s="18"/>
      <c r="AA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</row>
    <row r="28" spans="1:48" ht="18.75" customHeight="1" x14ac:dyDescent="0.4">
      <c r="A28" s="26"/>
      <c r="B28" s="26"/>
      <c r="C28" s="26"/>
      <c r="D28" s="26"/>
      <c r="E28" s="26"/>
      <c r="F28" s="26"/>
      <c r="G28" s="26"/>
      <c r="H28" s="18"/>
      <c r="I28" s="18"/>
      <c r="J28" s="18"/>
      <c r="K28" s="18"/>
      <c r="T28" s="18"/>
      <c r="U28" s="18"/>
      <c r="V28" s="18"/>
      <c r="W28" s="18"/>
      <c r="X28" s="18"/>
      <c r="Y28" s="18"/>
      <c r="Z28" s="18"/>
      <c r="AA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</row>
    <row r="29" spans="1:48" ht="18.75" customHeight="1" x14ac:dyDescent="0.4">
      <c r="A29" s="26"/>
      <c r="B29" s="26"/>
      <c r="C29" s="26"/>
      <c r="D29" s="26"/>
      <c r="E29" s="26"/>
      <c r="F29" s="26"/>
      <c r="G29" s="26"/>
      <c r="H29" s="18"/>
      <c r="I29" s="18"/>
      <c r="J29" s="18"/>
      <c r="K29" s="18"/>
      <c r="T29" s="18"/>
      <c r="U29" s="18"/>
      <c r="V29" s="18"/>
      <c r="W29" s="18"/>
      <c r="X29" s="18"/>
      <c r="Y29" s="18"/>
      <c r="Z29" s="18"/>
      <c r="AA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</row>
    <row r="30" spans="1:48" ht="18.75" customHeight="1" x14ac:dyDescent="0.4">
      <c r="A30" s="26"/>
      <c r="B30" s="26"/>
      <c r="C30" s="26"/>
      <c r="D30" s="26"/>
      <c r="E30" s="26"/>
      <c r="F30" s="26"/>
      <c r="G30" s="26"/>
      <c r="H30" s="18"/>
      <c r="I30" s="18"/>
      <c r="J30" s="18"/>
      <c r="K30" s="18"/>
      <c r="T30" s="18"/>
      <c r="U30" s="18"/>
      <c r="V30" s="18"/>
      <c r="W30" s="18"/>
      <c r="X30" s="18"/>
      <c r="Y30" s="18"/>
      <c r="Z30" s="18"/>
      <c r="AA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</row>
    <row r="31" spans="1:48" ht="18.75" customHeight="1" x14ac:dyDescent="0.4">
      <c r="A31" s="26"/>
      <c r="B31" s="26"/>
      <c r="C31" s="26"/>
      <c r="D31" s="26"/>
      <c r="E31" s="26"/>
      <c r="F31" s="26"/>
      <c r="G31" s="26"/>
      <c r="H31" s="18"/>
      <c r="I31" s="18"/>
      <c r="J31" s="18"/>
      <c r="K31" s="18"/>
      <c r="T31" s="18"/>
      <c r="U31" s="18"/>
      <c r="V31" s="18"/>
      <c r="W31" s="18"/>
      <c r="X31" s="18"/>
      <c r="Y31" s="18"/>
      <c r="Z31" s="18"/>
      <c r="AA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</row>
    <row r="32" spans="1:48" ht="18.75" customHeight="1" x14ac:dyDescent="0.4">
      <c r="A32" s="26"/>
      <c r="B32" s="26"/>
      <c r="C32" s="26"/>
      <c r="D32" s="26"/>
      <c r="E32" s="26"/>
      <c r="F32" s="26"/>
      <c r="G32" s="26"/>
      <c r="H32" s="18"/>
      <c r="I32" s="18"/>
      <c r="J32" s="18"/>
      <c r="K32" s="18"/>
      <c r="T32" s="18"/>
      <c r="U32" s="18"/>
      <c r="V32" s="18"/>
      <c r="W32" s="18"/>
      <c r="X32" s="18"/>
      <c r="Y32" s="18"/>
      <c r="Z32" s="18"/>
      <c r="AA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</row>
  </sheetData>
  <sheetProtection algorithmName="SHA-512" hashValue="QoeQi9N23aXA08bKgew/7AeeIrMSCRgvr8jP1OpEEsj2eMfZaJtq+Sy1r5DygtfZTOCsCeCZOZWpZE3jxDgLyQ==" saltValue="cfHM93N+Gbq/4Q2tBVZtQQ==" spinCount="100000" sheet="1" objects="1" scenarios="1" selectLockedCells="1"/>
  <mergeCells count="181">
    <mergeCell ref="A14:D14"/>
    <mergeCell ref="E7:G7"/>
    <mergeCell ref="E14:G14"/>
    <mergeCell ref="A2:D3"/>
    <mergeCell ref="A4:D6"/>
    <mergeCell ref="A9:D10"/>
    <mergeCell ref="A11:D13"/>
    <mergeCell ref="Q2:T3"/>
    <mergeCell ref="Q4:T6"/>
    <mergeCell ref="Q9:T10"/>
    <mergeCell ref="Q11:T13"/>
    <mergeCell ref="L2:O2"/>
    <mergeCell ref="L3:O3"/>
    <mergeCell ref="L4:O4"/>
    <mergeCell ref="L5:O5"/>
    <mergeCell ref="L6:O6"/>
    <mergeCell ref="L11:O11"/>
    <mergeCell ref="L12:O12"/>
    <mergeCell ref="L13:O13"/>
    <mergeCell ref="L9:O9"/>
    <mergeCell ref="L10:O10"/>
    <mergeCell ref="E6:G6"/>
    <mergeCell ref="E5:G5"/>
    <mergeCell ref="E4:G4"/>
    <mergeCell ref="H7:K7"/>
    <mergeCell ref="E3:G3"/>
    <mergeCell ref="E2:G2"/>
    <mergeCell ref="A1:G1"/>
    <mergeCell ref="E13:G13"/>
    <mergeCell ref="E12:G12"/>
    <mergeCell ref="E11:G11"/>
    <mergeCell ref="E10:G10"/>
    <mergeCell ref="E9:G9"/>
    <mergeCell ref="A7:D7"/>
    <mergeCell ref="X6:AA6"/>
    <mergeCell ref="H13:K13"/>
    <mergeCell ref="Q1:W1"/>
    <mergeCell ref="H5:K5"/>
    <mergeCell ref="H6:K6"/>
    <mergeCell ref="H9:K9"/>
    <mergeCell ref="H10:K10"/>
    <mergeCell ref="H11:K11"/>
    <mergeCell ref="H12:K12"/>
    <mergeCell ref="H2:K2"/>
    <mergeCell ref="H1:K1"/>
    <mergeCell ref="H3:K3"/>
    <mergeCell ref="H4:K4"/>
    <mergeCell ref="L1:O1"/>
    <mergeCell ref="U9:W9"/>
    <mergeCell ref="U6:W6"/>
    <mergeCell ref="U5:W5"/>
    <mergeCell ref="U4:W4"/>
    <mergeCell ref="U3:W3"/>
    <mergeCell ref="U2:W2"/>
    <mergeCell ref="U13:W13"/>
    <mergeCell ref="U12:W12"/>
    <mergeCell ref="U11:W11"/>
    <mergeCell ref="U10:W10"/>
    <mergeCell ref="AB1:AE1"/>
    <mergeCell ref="AB2:AE2"/>
    <mergeCell ref="AB3:AE3"/>
    <mergeCell ref="AB4:AE4"/>
    <mergeCell ref="AB5:AE5"/>
    <mergeCell ref="X1:AA1"/>
    <mergeCell ref="X2:AA2"/>
    <mergeCell ref="X3:AA3"/>
    <mergeCell ref="X4:AA4"/>
    <mergeCell ref="X5:AA5"/>
    <mergeCell ref="AB9:AE9"/>
    <mergeCell ref="AB10:AE10"/>
    <mergeCell ref="AB11:AE11"/>
    <mergeCell ref="AB12:AE12"/>
    <mergeCell ref="AB13:AE13"/>
    <mergeCell ref="X9:AA9"/>
    <mergeCell ref="X10:AA10"/>
    <mergeCell ref="X11:AA11"/>
    <mergeCell ref="X12:AA12"/>
    <mergeCell ref="X13:AA13"/>
    <mergeCell ref="H14:K14"/>
    <mergeCell ref="AF9:AJ9"/>
    <mergeCell ref="AF10:AJ10"/>
    <mergeCell ref="AF11:AJ11"/>
    <mergeCell ref="AF12:AJ12"/>
    <mergeCell ref="AF13:AJ13"/>
    <mergeCell ref="AF1:AJ1"/>
    <mergeCell ref="AF2:AJ2"/>
    <mergeCell ref="AK10:AN10"/>
    <mergeCell ref="AK11:AN11"/>
    <mergeCell ref="AK12:AN12"/>
    <mergeCell ref="AK13:AN13"/>
    <mergeCell ref="AK6:AN6"/>
    <mergeCell ref="AK1:AN1"/>
    <mergeCell ref="AK2:AN2"/>
    <mergeCell ref="AK3:AN3"/>
    <mergeCell ref="AK4:AN4"/>
    <mergeCell ref="AK5:AN5"/>
    <mergeCell ref="AK9:AN9"/>
    <mergeCell ref="AF3:AJ3"/>
    <mergeCell ref="AF4:AJ4"/>
    <mergeCell ref="AF5:AJ5"/>
    <mergeCell ref="AF6:AJ6"/>
    <mergeCell ref="AB6:AE6"/>
    <mergeCell ref="AS1:AV1"/>
    <mergeCell ref="AS2:AV2"/>
    <mergeCell ref="AS3:AV3"/>
    <mergeCell ref="AS4:AV4"/>
    <mergeCell ref="AS5:AV5"/>
    <mergeCell ref="AO1:AR1"/>
    <mergeCell ref="AO2:AR2"/>
    <mergeCell ref="AO3:AR3"/>
    <mergeCell ref="AO4:AR4"/>
    <mergeCell ref="AO5:AR5"/>
    <mergeCell ref="AS6:AV6"/>
    <mergeCell ref="AS9:AV9"/>
    <mergeCell ref="AS10:AV10"/>
    <mergeCell ref="AS11:AV11"/>
    <mergeCell ref="AS12:AV12"/>
    <mergeCell ref="AS13:AV13"/>
    <mergeCell ref="AO9:AR9"/>
    <mergeCell ref="AO10:AR10"/>
    <mergeCell ref="AO11:AR11"/>
    <mergeCell ref="AO12:AR12"/>
    <mergeCell ref="AO13:AR13"/>
    <mergeCell ref="AO6:AR6"/>
    <mergeCell ref="A16:D17"/>
    <mergeCell ref="E16:G16"/>
    <mergeCell ref="H16:K16"/>
    <mergeCell ref="L16:O16"/>
    <mergeCell ref="Q16:T17"/>
    <mergeCell ref="U16:W16"/>
    <mergeCell ref="X16:AA16"/>
    <mergeCell ref="AB16:AE16"/>
    <mergeCell ref="AF16:AJ16"/>
    <mergeCell ref="AK16:AN16"/>
    <mergeCell ref="AO16:AR16"/>
    <mergeCell ref="AS16:AV16"/>
    <mergeCell ref="E17:G17"/>
    <mergeCell ref="H17:K17"/>
    <mergeCell ref="L17:O17"/>
    <mergeCell ref="U17:W17"/>
    <mergeCell ref="X17:AA17"/>
    <mergeCell ref="AB17:AE17"/>
    <mergeCell ref="AF17:AJ17"/>
    <mergeCell ref="AK17:AN17"/>
    <mergeCell ref="AO17:AR17"/>
    <mergeCell ref="AS17:AV17"/>
    <mergeCell ref="U18:W18"/>
    <mergeCell ref="X18:AA18"/>
    <mergeCell ref="AB18:AE18"/>
    <mergeCell ref="AF18:AJ18"/>
    <mergeCell ref="E20:G20"/>
    <mergeCell ref="H20:K20"/>
    <mergeCell ref="L20:O20"/>
    <mergeCell ref="U20:W20"/>
    <mergeCell ref="X20:AA20"/>
    <mergeCell ref="AB20:AE20"/>
    <mergeCell ref="AF20:AJ20"/>
    <mergeCell ref="AK20:AN20"/>
    <mergeCell ref="AO20:AR20"/>
    <mergeCell ref="AS20:AV20"/>
    <mergeCell ref="A21:D21"/>
    <mergeCell ref="E21:G21"/>
    <mergeCell ref="H21:K21"/>
    <mergeCell ref="AK18:AN18"/>
    <mergeCell ref="AO18:AR18"/>
    <mergeCell ref="AS18:AV18"/>
    <mergeCell ref="E19:G19"/>
    <mergeCell ref="H19:K19"/>
    <mergeCell ref="L19:O19"/>
    <mergeCell ref="U19:W19"/>
    <mergeCell ref="X19:AA19"/>
    <mergeCell ref="AB19:AE19"/>
    <mergeCell ref="AF19:AJ19"/>
    <mergeCell ref="AK19:AN19"/>
    <mergeCell ref="AO19:AR19"/>
    <mergeCell ref="AS19:AV19"/>
    <mergeCell ref="A18:D20"/>
    <mergeCell ref="E18:G18"/>
    <mergeCell ref="H18:K18"/>
    <mergeCell ref="L18:O18"/>
    <mergeCell ref="Q18:T20"/>
  </mergeCells>
  <phoneticPr fontId="2"/>
  <conditionalFormatting sqref="U2:W20">
    <cfRule type="expression" dxfId="5" priority="6">
      <formula>MAX($AS$1:$AS$20)=AS2</formula>
    </cfRule>
  </conditionalFormatting>
  <conditionalFormatting sqref="E2:G20">
    <cfRule type="expression" dxfId="4" priority="5">
      <formula>MAX($AS$2:$AS$20)=AS2</formula>
    </cfRule>
  </conditionalFormatting>
  <conditionalFormatting sqref="AS2:AV20">
    <cfRule type="expression" dxfId="3" priority="4">
      <formula>MAX($AS$2:$AS$20)=AS2</formula>
    </cfRule>
  </conditionalFormatting>
  <conditionalFormatting sqref="U16:W20">
    <cfRule type="expression" dxfId="2" priority="3">
      <formula>MAX($AS$2:$AS$13)=AS16</formula>
    </cfRule>
  </conditionalFormatting>
  <conditionalFormatting sqref="E16:G20">
    <cfRule type="expression" dxfId="1" priority="2">
      <formula>MAX($AS$2:$AS$13)=AS16</formula>
    </cfRule>
  </conditionalFormatting>
  <conditionalFormatting sqref="AS16:AV20">
    <cfRule type="expression" dxfId="0" priority="1">
      <formula>MAX($AS$2:$AS$13)=AS16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&amp;C&amp;F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B54E3-9848-4DF1-8C6A-A6690AF05992}">
  <dimension ref="A1:J38"/>
  <sheetViews>
    <sheetView topLeftCell="A15" workbookViewId="0">
      <selection activeCell="C23" sqref="C23"/>
    </sheetView>
  </sheetViews>
  <sheetFormatPr defaultRowHeight="18.75" x14ac:dyDescent="0.4"/>
  <cols>
    <col min="1" max="1" width="15.5" bestFit="1" customWidth="1"/>
    <col min="2" max="3" width="10.25" customWidth="1"/>
    <col min="4" max="4" width="11.625" customWidth="1"/>
    <col min="6" max="6" width="9.375" bestFit="1" customWidth="1"/>
    <col min="8" max="9" width="9.5" bestFit="1" customWidth="1"/>
  </cols>
  <sheetData>
    <row r="1" spans="1:5" x14ac:dyDescent="0.4">
      <c r="A1" t="s">
        <v>30</v>
      </c>
      <c r="B1" s="2"/>
      <c r="C1" s="1"/>
      <c r="D1" s="1"/>
      <c r="E1" s="1"/>
    </row>
    <row r="2" spans="1:5" x14ac:dyDescent="0.4">
      <c r="A2" s="5" t="s">
        <v>18</v>
      </c>
      <c r="B2" s="2">
        <v>1</v>
      </c>
      <c r="C2" s="2"/>
      <c r="D2" s="2"/>
      <c r="E2" s="2"/>
    </row>
    <row r="3" spans="1:5" x14ac:dyDescent="0.4">
      <c r="A3" s="6" t="s">
        <v>19</v>
      </c>
      <c r="B3" s="1">
        <v>2</v>
      </c>
      <c r="C3" s="1"/>
      <c r="D3" s="1"/>
      <c r="E3" s="1"/>
    </row>
    <row r="4" spans="1:5" x14ac:dyDescent="0.4">
      <c r="B4" s="1"/>
      <c r="C4" s="1"/>
      <c r="D4" s="1"/>
      <c r="E4" s="1"/>
    </row>
    <row r="5" spans="1:5" x14ac:dyDescent="0.4">
      <c r="A5" t="s">
        <v>31</v>
      </c>
    </row>
    <row r="6" spans="1:5" x14ac:dyDescent="0.4">
      <c r="A6" s="7">
        <v>999999999999</v>
      </c>
      <c r="B6">
        <v>2</v>
      </c>
    </row>
    <row r="7" spans="1:5" x14ac:dyDescent="0.4">
      <c r="A7" s="8">
        <v>500000000</v>
      </c>
      <c r="B7">
        <v>1</v>
      </c>
    </row>
    <row r="8" spans="1:5" x14ac:dyDescent="0.4">
      <c r="A8" s="9">
        <v>100000000</v>
      </c>
      <c r="B8">
        <v>0</v>
      </c>
    </row>
    <row r="10" spans="1:5" ht="19.5" thickBot="1" x14ac:dyDescent="0.45">
      <c r="A10" t="s">
        <v>32</v>
      </c>
    </row>
    <row r="11" spans="1:5" x14ac:dyDescent="0.4">
      <c r="A11" s="10"/>
      <c r="B11" s="11" t="s">
        <v>18</v>
      </c>
      <c r="C11" s="12" t="s">
        <v>24</v>
      </c>
      <c r="D11" s="11"/>
      <c r="E11" s="11"/>
    </row>
    <row r="12" spans="1:5" x14ac:dyDescent="0.4">
      <c r="A12" s="13"/>
      <c r="B12" s="4"/>
      <c r="C12" s="3" t="s">
        <v>21</v>
      </c>
      <c r="D12" s="4" t="s">
        <v>22</v>
      </c>
      <c r="E12" s="3" t="s">
        <v>23</v>
      </c>
    </row>
    <row r="13" spans="1:5" x14ac:dyDescent="0.4">
      <c r="A13" s="13" t="s">
        <v>16</v>
      </c>
      <c r="B13" s="3">
        <v>500000</v>
      </c>
      <c r="C13" s="3">
        <v>1000000</v>
      </c>
      <c r="D13" s="3">
        <v>1500000</v>
      </c>
      <c r="E13" s="3">
        <v>2500000</v>
      </c>
    </row>
    <row r="14" spans="1:5" ht="19.5" thickBot="1" x14ac:dyDescent="0.45">
      <c r="A14" s="15" t="s">
        <v>17</v>
      </c>
      <c r="B14" s="14">
        <v>300000</v>
      </c>
      <c r="C14" s="14">
        <v>600000</v>
      </c>
      <c r="D14" s="14">
        <v>900000</v>
      </c>
      <c r="E14" s="14">
        <v>1500000</v>
      </c>
    </row>
    <row r="16" spans="1:5" x14ac:dyDescent="0.4">
      <c r="A16" t="s">
        <v>38</v>
      </c>
    </row>
    <row r="17" spans="1:10" x14ac:dyDescent="0.4">
      <c r="A17" s="5">
        <v>-10</v>
      </c>
      <c r="B17">
        <v>0</v>
      </c>
      <c r="C17" t="s">
        <v>42</v>
      </c>
    </row>
    <row r="18" spans="1:10" x14ac:dyDescent="0.4">
      <c r="A18" s="17">
        <v>0.3</v>
      </c>
      <c r="B18">
        <v>0.6</v>
      </c>
      <c r="C18" t="s">
        <v>43</v>
      </c>
    </row>
    <row r="19" spans="1:10" x14ac:dyDescent="0.4">
      <c r="A19" s="6">
        <v>0.5</v>
      </c>
      <c r="B19">
        <v>1</v>
      </c>
      <c r="C19" t="s">
        <v>44</v>
      </c>
    </row>
    <row r="22" spans="1:10" x14ac:dyDescent="0.4">
      <c r="A22" t="s">
        <v>33</v>
      </c>
      <c r="B22" t="str">
        <f>入力!A3</f>
        <v>法人</v>
      </c>
    </row>
    <row r="23" spans="1:10" x14ac:dyDescent="0.4">
      <c r="B23" t="s">
        <v>34</v>
      </c>
      <c r="C23" t="s">
        <v>35</v>
      </c>
      <c r="D23" t="s">
        <v>37</v>
      </c>
      <c r="E23" t="s">
        <v>36</v>
      </c>
      <c r="F23" t="s">
        <v>38</v>
      </c>
      <c r="G23" t="s">
        <v>39</v>
      </c>
      <c r="H23" t="s">
        <v>40</v>
      </c>
      <c r="I23" t="s">
        <v>41</v>
      </c>
      <c r="J23" t="s">
        <v>27</v>
      </c>
    </row>
    <row r="24" spans="1:10" x14ac:dyDescent="0.4">
      <c r="A24" t="str">
        <f>入力!D3</f>
        <v>１１月</v>
      </c>
      <c r="B24" s="16">
        <f>入力!E3</f>
        <v>1000000</v>
      </c>
      <c r="C24" s="16">
        <f>入力!J3</f>
        <v>720000</v>
      </c>
      <c r="D24" s="16">
        <f>IF($B$22="個人",0,入力!F3)</f>
        <v>700000000</v>
      </c>
      <c r="E24">
        <f>(B24-C24)/B24</f>
        <v>0.28000000000000003</v>
      </c>
      <c r="F24">
        <f t="shared" ref="F24:F33" si="0">INDEX(判定率表,MATCH(E24,$A$17:$A$19,1),2)</f>
        <v>0</v>
      </c>
      <c r="G24">
        <f t="shared" ref="G24:G33" si="1">INDEX(申請者種別表,MATCH($B$22,申請者種別,0),2)+INDEX(年間売上高表,MATCH(D24,$A$6:$A$8,-1),2)</f>
        <v>4</v>
      </c>
      <c r="H24" s="1">
        <f t="shared" ref="H24:H33" si="2">INDEX(上限金額表,G24)*F24</f>
        <v>0</v>
      </c>
      <c r="I24" s="1">
        <f>SUM($B$24:$B$28,-C24*5)*F24</f>
        <v>0</v>
      </c>
      <c r="J24" s="16">
        <f>MIN(H24:I24)</f>
        <v>0</v>
      </c>
    </row>
    <row r="25" spans="1:10" x14ac:dyDescent="0.4">
      <c r="A25" t="str">
        <f>入力!D4</f>
        <v>１２月</v>
      </c>
      <c r="B25" s="16">
        <f>入力!E4</f>
        <v>1200000</v>
      </c>
      <c r="C25" s="16">
        <f>入力!J4</f>
        <v>580000</v>
      </c>
      <c r="D25" s="16">
        <f>IF($B$22="個人",0,入力!F4)</f>
        <v>700000000</v>
      </c>
      <c r="E25">
        <f t="shared" ref="E25:E33" si="3">(B25-C25)/B25</f>
        <v>0.51666666666666672</v>
      </c>
      <c r="F25">
        <f t="shared" si="0"/>
        <v>1</v>
      </c>
      <c r="G25">
        <f t="shared" si="1"/>
        <v>4</v>
      </c>
      <c r="H25" s="1">
        <f t="shared" si="2"/>
        <v>2500000</v>
      </c>
      <c r="I25" s="1">
        <f t="shared" ref="I25:I28" si="4">SUM($B$24:$B$28,-C25*5)*F25</f>
        <v>2430000</v>
      </c>
      <c r="J25" s="16">
        <f t="shared" ref="J25:J33" si="5">MIN(H25:I25)</f>
        <v>2430000</v>
      </c>
    </row>
    <row r="26" spans="1:10" x14ac:dyDescent="0.4">
      <c r="A26" t="str">
        <f>入力!D5</f>
        <v>１月</v>
      </c>
      <c r="B26" s="16">
        <f>入力!E5</f>
        <v>1100000</v>
      </c>
      <c r="C26" s="16">
        <f>入力!J5</f>
        <v>660000</v>
      </c>
      <c r="D26" s="16">
        <f>IF($B$22="個人",0,入力!F5)</f>
        <v>125000000</v>
      </c>
      <c r="E26">
        <f t="shared" si="3"/>
        <v>0.4</v>
      </c>
      <c r="F26">
        <f t="shared" si="0"/>
        <v>0.6</v>
      </c>
      <c r="G26">
        <f t="shared" si="1"/>
        <v>3</v>
      </c>
      <c r="H26" s="1">
        <f t="shared" si="2"/>
        <v>900000</v>
      </c>
      <c r="I26" s="1">
        <f t="shared" si="4"/>
        <v>1218000</v>
      </c>
      <c r="J26" s="16">
        <f t="shared" si="5"/>
        <v>900000</v>
      </c>
    </row>
    <row r="27" spans="1:10" x14ac:dyDescent="0.4">
      <c r="A27" t="str">
        <f>入力!D6</f>
        <v>２月</v>
      </c>
      <c r="B27" s="16">
        <f>入力!E6</f>
        <v>1050000</v>
      </c>
      <c r="C27" s="16">
        <f>入力!J6</f>
        <v>700000</v>
      </c>
      <c r="D27" s="16">
        <f>IF($B$22="個人",0,入力!F6)</f>
        <v>125000000</v>
      </c>
      <c r="E27">
        <f t="shared" si="3"/>
        <v>0.33333333333333331</v>
      </c>
      <c r="F27">
        <f t="shared" si="0"/>
        <v>0.6</v>
      </c>
      <c r="G27">
        <f t="shared" si="1"/>
        <v>3</v>
      </c>
      <c r="H27" s="1">
        <f t="shared" si="2"/>
        <v>900000</v>
      </c>
      <c r="I27" s="1">
        <f t="shared" si="4"/>
        <v>1098000</v>
      </c>
      <c r="J27" s="16">
        <f t="shared" si="5"/>
        <v>900000</v>
      </c>
    </row>
    <row r="28" spans="1:10" x14ac:dyDescent="0.4">
      <c r="A28" t="str">
        <f>入力!D7</f>
        <v>３月</v>
      </c>
      <c r="B28" s="16">
        <f>入力!E7</f>
        <v>980000</v>
      </c>
      <c r="C28" s="16">
        <f>入力!J7</f>
        <v>100000</v>
      </c>
      <c r="D28" s="16">
        <f>IF($B$22="個人",0,入力!F7)</f>
        <v>125000000</v>
      </c>
      <c r="E28">
        <f t="shared" si="3"/>
        <v>0.89795918367346939</v>
      </c>
      <c r="F28">
        <f t="shared" si="0"/>
        <v>1</v>
      </c>
      <c r="G28">
        <f t="shared" si="1"/>
        <v>3</v>
      </c>
      <c r="H28" s="1">
        <f t="shared" si="2"/>
        <v>1500000</v>
      </c>
      <c r="I28" s="1">
        <f t="shared" si="4"/>
        <v>4830000</v>
      </c>
      <c r="J28" s="16">
        <f t="shared" si="5"/>
        <v>1500000</v>
      </c>
    </row>
    <row r="29" spans="1:10" x14ac:dyDescent="0.4">
      <c r="A29" t="str">
        <f>入力!D9</f>
        <v>１１月</v>
      </c>
      <c r="B29" s="16">
        <f>入力!E9</f>
        <v>1150000</v>
      </c>
      <c r="C29" s="16">
        <f>入力!J3</f>
        <v>720000</v>
      </c>
      <c r="D29" s="16">
        <f>IF($B$22="個人",0,入力!F9)</f>
        <v>125000000</v>
      </c>
      <c r="E29">
        <f t="shared" si="3"/>
        <v>0.37391304347826088</v>
      </c>
      <c r="F29">
        <f t="shared" si="0"/>
        <v>0.6</v>
      </c>
      <c r="G29">
        <f t="shared" si="1"/>
        <v>3</v>
      </c>
      <c r="H29" s="1">
        <f t="shared" si="2"/>
        <v>900000</v>
      </c>
      <c r="I29" s="1">
        <f>SUM($B$29:$B$33,-C29*5)*F29</f>
        <v>117000</v>
      </c>
      <c r="J29" s="16">
        <f t="shared" si="5"/>
        <v>117000</v>
      </c>
    </row>
    <row r="30" spans="1:10" x14ac:dyDescent="0.4">
      <c r="A30" t="str">
        <f>入力!D10</f>
        <v>１２月</v>
      </c>
      <c r="B30" s="16">
        <f>入力!E10</f>
        <v>985000</v>
      </c>
      <c r="C30" s="16">
        <f>入力!J4</f>
        <v>580000</v>
      </c>
      <c r="D30" s="16">
        <f>IF($B$22="個人",0,入力!F10)</f>
        <v>125000000</v>
      </c>
      <c r="E30">
        <f t="shared" si="3"/>
        <v>0.41116751269035534</v>
      </c>
      <c r="F30">
        <f t="shared" si="0"/>
        <v>0.6</v>
      </c>
      <c r="G30">
        <f t="shared" si="1"/>
        <v>3</v>
      </c>
      <c r="H30" s="1">
        <f t="shared" si="2"/>
        <v>900000</v>
      </c>
      <c r="I30" s="1">
        <f t="shared" ref="I30:I33" si="6">SUM($B$29:$B$33,-C30*5)*F30</f>
        <v>537000</v>
      </c>
      <c r="J30" s="16">
        <f t="shared" si="5"/>
        <v>537000</v>
      </c>
    </row>
    <row r="31" spans="1:10" x14ac:dyDescent="0.4">
      <c r="A31" t="str">
        <f>入力!D11</f>
        <v>１月</v>
      </c>
      <c r="B31" s="16">
        <f>入力!E11</f>
        <v>880000</v>
      </c>
      <c r="C31" s="16">
        <f>入力!J5</f>
        <v>660000</v>
      </c>
      <c r="D31" s="16">
        <f>IF($B$22="個人",0,入力!F11)</f>
        <v>75000000</v>
      </c>
      <c r="E31">
        <f t="shared" si="3"/>
        <v>0.25</v>
      </c>
      <c r="F31">
        <f t="shared" si="0"/>
        <v>0</v>
      </c>
      <c r="G31">
        <f t="shared" si="1"/>
        <v>2</v>
      </c>
      <c r="H31" s="1">
        <f t="shared" si="2"/>
        <v>0</v>
      </c>
      <c r="I31" s="1">
        <f t="shared" si="6"/>
        <v>0</v>
      </c>
      <c r="J31" s="16">
        <f t="shared" si="5"/>
        <v>0</v>
      </c>
    </row>
    <row r="32" spans="1:10" x14ac:dyDescent="0.4">
      <c r="A32" t="str">
        <f>入力!D12</f>
        <v>２月</v>
      </c>
      <c r="B32" s="16">
        <f>入力!E12</f>
        <v>430000</v>
      </c>
      <c r="C32" s="16">
        <f>入力!J6</f>
        <v>700000</v>
      </c>
      <c r="D32" s="16">
        <f>IF($B$22="個人",0,入力!F12)</f>
        <v>75000000</v>
      </c>
      <c r="E32">
        <f t="shared" si="3"/>
        <v>-0.62790697674418605</v>
      </c>
      <c r="F32">
        <f t="shared" si="0"/>
        <v>0</v>
      </c>
      <c r="G32">
        <f t="shared" si="1"/>
        <v>2</v>
      </c>
      <c r="H32" s="1">
        <f t="shared" si="2"/>
        <v>0</v>
      </c>
      <c r="I32" s="1">
        <f t="shared" si="6"/>
        <v>0</v>
      </c>
      <c r="J32" s="16">
        <f t="shared" si="5"/>
        <v>0</v>
      </c>
    </row>
    <row r="33" spans="1:10" x14ac:dyDescent="0.4">
      <c r="A33" t="str">
        <f>入力!D13</f>
        <v>３月</v>
      </c>
      <c r="B33" s="16">
        <f>入力!E13</f>
        <v>350000</v>
      </c>
      <c r="C33" s="16">
        <f>入力!J7</f>
        <v>100000</v>
      </c>
      <c r="D33" s="16">
        <f>IF($B$22="個人",0,入力!F13)</f>
        <v>75000000</v>
      </c>
      <c r="E33">
        <f t="shared" si="3"/>
        <v>0.7142857142857143</v>
      </c>
      <c r="F33">
        <f t="shared" si="0"/>
        <v>1</v>
      </c>
      <c r="G33">
        <f t="shared" si="1"/>
        <v>2</v>
      </c>
      <c r="H33" s="1">
        <f t="shared" si="2"/>
        <v>1000000</v>
      </c>
      <c r="I33" s="1">
        <f t="shared" si="6"/>
        <v>3295000</v>
      </c>
      <c r="J33" s="16">
        <f t="shared" si="5"/>
        <v>1000000</v>
      </c>
    </row>
    <row r="34" spans="1:10" x14ac:dyDescent="0.4">
      <c r="A34" t="str">
        <f>入力!D15</f>
        <v>１１月</v>
      </c>
      <c r="B34" s="16">
        <f>入力!E15</f>
        <v>1200000</v>
      </c>
      <c r="C34" s="16">
        <f>入力!J3</f>
        <v>720000</v>
      </c>
      <c r="D34" s="16">
        <f>IF($B$22="個人",0,入力!F15)</f>
        <v>75000000</v>
      </c>
      <c r="E34">
        <f t="shared" ref="E34" si="7">(B34-C34)/B34</f>
        <v>0.4</v>
      </c>
      <c r="F34">
        <f t="shared" ref="F34" si="8">INDEX(判定率表,MATCH(E34,$A$17:$A$19,1),2)</f>
        <v>0.6</v>
      </c>
      <c r="G34">
        <f t="shared" ref="G34" si="9">INDEX(申請者種別表,MATCH($B$22,申請者種別,0),2)+INDEX(年間売上高表,MATCH(D34,$A$6:$A$8,-1),2)</f>
        <v>2</v>
      </c>
      <c r="H34" s="1">
        <f t="shared" ref="H34" si="10">INDEX(上限金額表,G34)*F34</f>
        <v>600000</v>
      </c>
      <c r="I34" s="1">
        <f>SUM($B$34:$B$38,-C34*5)*F34</f>
        <v>3000000</v>
      </c>
      <c r="J34" s="16">
        <f t="shared" ref="J34" si="11">MIN(H34:I34)</f>
        <v>600000</v>
      </c>
    </row>
    <row r="35" spans="1:10" x14ac:dyDescent="0.4">
      <c r="A35" t="str">
        <f>入力!D16</f>
        <v>１２月</v>
      </c>
      <c r="B35" s="16">
        <f>入力!E16</f>
        <v>2500000</v>
      </c>
      <c r="C35" s="16">
        <f>入力!J4</f>
        <v>580000</v>
      </c>
      <c r="D35" s="16">
        <f>IF($B$22="個人",0,入力!F16)</f>
        <v>75000000</v>
      </c>
      <c r="E35">
        <f t="shared" ref="E35:E38" si="12">(B35-C35)/B35</f>
        <v>0.76800000000000002</v>
      </c>
      <c r="F35">
        <f t="shared" ref="F35:F38" si="13">INDEX(判定率表,MATCH(E35,$A$17:$A$19,1),2)</f>
        <v>1</v>
      </c>
      <c r="G35">
        <f t="shared" ref="G35:G38" si="14">INDEX(申請者種別表,MATCH($B$22,申請者種別,0),2)+INDEX(年間売上高表,MATCH(D35,$A$6:$A$8,-1),2)</f>
        <v>2</v>
      </c>
      <c r="H35" s="1">
        <f t="shared" ref="H35:H38" si="15">INDEX(上限金額表,G35)*F35</f>
        <v>1000000</v>
      </c>
      <c r="I35" s="1">
        <f t="shared" ref="I35:I38" si="16">SUM($B$34:$B$38,-C35*5)*F35</f>
        <v>5700000</v>
      </c>
      <c r="J35" s="16">
        <f t="shared" ref="J35:J38" si="17">MIN(H35:I35)</f>
        <v>1000000</v>
      </c>
    </row>
    <row r="36" spans="1:10" x14ac:dyDescent="0.4">
      <c r="A36" t="str">
        <f>入力!D17</f>
        <v>１月</v>
      </c>
      <c r="B36" s="16">
        <f>入力!E17</f>
        <v>3300000</v>
      </c>
      <c r="C36" s="16">
        <f>入力!J5</f>
        <v>660000</v>
      </c>
      <c r="D36" s="16">
        <f>IF($B$22="個人",0,入力!F17)</f>
        <v>500000000</v>
      </c>
      <c r="E36">
        <f t="shared" si="12"/>
        <v>0.8</v>
      </c>
      <c r="F36">
        <f t="shared" si="13"/>
        <v>1</v>
      </c>
      <c r="G36">
        <f t="shared" si="14"/>
        <v>3</v>
      </c>
      <c r="H36" s="1">
        <f t="shared" si="15"/>
        <v>1500000</v>
      </c>
      <c r="I36" s="1">
        <f t="shared" si="16"/>
        <v>5300000</v>
      </c>
      <c r="J36" s="16">
        <f t="shared" si="17"/>
        <v>1500000</v>
      </c>
    </row>
    <row r="37" spans="1:10" x14ac:dyDescent="0.4">
      <c r="A37" t="str">
        <f>入力!D18</f>
        <v>２月</v>
      </c>
      <c r="B37" s="16">
        <f>入力!E18</f>
        <v>1200000</v>
      </c>
      <c r="C37" s="16">
        <f>入力!J6</f>
        <v>700000</v>
      </c>
      <c r="D37" s="16">
        <f>IF($B$22="個人",0,入力!F18)</f>
        <v>500000000</v>
      </c>
      <c r="E37">
        <f t="shared" si="12"/>
        <v>0.41666666666666669</v>
      </c>
      <c r="F37">
        <f t="shared" si="13"/>
        <v>0.6</v>
      </c>
      <c r="G37">
        <f t="shared" si="14"/>
        <v>3</v>
      </c>
      <c r="H37" s="1">
        <f t="shared" si="15"/>
        <v>900000</v>
      </c>
      <c r="I37" s="1">
        <f t="shared" si="16"/>
        <v>3060000</v>
      </c>
      <c r="J37" s="16">
        <f t="shared" si="17"/>
        <v>900000</v>
      </c>
    </row>
    <row r="38" spans="1:10" x14ac:dyDescent="0.4">
      <c r="A38" t="str">
        <f>入力!D19</f>
        <v>３月</v>
      </c>
      <c r="B38" s="16">
        <f>入力!E19</f>
        <v>400000</v>
      </c>
      <c r="C38" s="16">
        <f>入力!J7</f>
        <v>100000</v>
      </c>
      <c r="D38" s="16">
        <f>IF($B$22="個人",0,入力!F19)</f>
        <v>500000000</v>
      </c>
      <c r="E38">
        <f t="shared" si="12"/>
        <v>0.75</v>
      </c>
      <c r="F38">
        <f t="shared" si="13"/>
        <v>1</v>
      </c>
      <c r="G38">
        <f t="shared" si="14"/>
        <v>3</v>
      </c>
      <c r="H38" s="1">
        <f t="shared" si="15"/>
        <v>1500000</v>
      </c>
      <c r="I38" s="1">
        <f t="shared" si="16"/>
        <v>8100000</v>
      </c>
      <c r="J38" s="16">
        <f t="shared" si="17"/>
        <v>1500000</v>
      </c>
    </row>
  </sheetData>
  <sheetProtection algorithmName="SHA-512" hashValue="Pgpa0qIUos00aX48bY1gv550iAZWpnudR7OtS/oX596Z1a6j+gT2YAXteRB3GAaO0C6L8bGJykaXIutuqRm78A==" saltValue="/wAQXowPI7kDLwOetiVZKA==" spinCount="100000" sheet="1" objects="1" scenario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入力</vt:lpstr>
      <vt:lpstr>出力</vt:lpstr>
      <vt:lpstr>ワークシート</vt:lpstr>
      <vt:lpstr>上限金額表</vt:lpstr>
      <vt:lpstr>申請者種別</vt:lpstr>
      <vt:lpstr>申請者種別表</vt:lpstr>
      <vt:lpstr>年間売上高表</vt:lpstr>
      <vt:lpstr>判定率表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ts8</dc:creator>
  <cp:lastModifiedBy>順一郎 保井</cp:lastModifiedBy>
  <cp:lastPrinted>2022-01-26T07:39:39Z</cp:lastPrinted>
  <dcterms:created xsi:type="dcterms:W3CDTF">2022-01-25T00:56:07Z</dcterms:created>
  <dcterms:modified xsi:type="dcterms:W3CDTF">2022-02-01T00:26:37Z</dcterms:modified>
</cp:coreProperties>
</file>